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繳交食研所\"/>
    </mc:Choice>
  </mc:AlternateContent>
  <xr:revisionPtr revIDLastSave="1" documentId="8_{EC2DDBEA-308F-4000-B5A4-EB1AB713694F}" xr6:coauthVersionLast="47" xr6:coauthVersionMax="47" xr10:uidLastSave="{BEB34BBD-E0F0-4DCC-ABD1-796FD91EF149}"/>
  <bookViews>
    <workbookView xWindow="-120" yWindow="-120" windowWidth="29040" windowHeight="15720" tabRatio="866" activeTab="21" xr2:uid="{00000000-000D-0000-FFFF-FFFF00000000}"/>
  </bookViews>
  <sheets>
    <sheet name="生產管理報表(月)" sheetId="13" r:id="rId1"/>
    <sheet name="Sheet1" sheetId="6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7-1 (週)" sheetId="41" r:id="rId23"/>
    <sheet name="生產管理報表 8-1(月報廢)" sheetId="57" r:id="rId24"/>
    <sheet name="生產管理報表 8-2(月報廢)" sheetId="58" r:id="rId25"/>
    <sheet name="生產管理報表 8-3(月超用)" sheetId="59" r:id="rId26"/>
    <sheet name="生產管理報表 8-4(月超用)" sheetId="60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－原因別分析" sheetId="29" r:id="rId34"/>
    <sheet name="超用－原因別分析" sheetId="43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3" hidden="1">#REF!</definedName>
    <definedName name="_xlnm._FilterDatabase" localSheetId="25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'報廢－原因別分析'!$B$6:$AH$306</definedName>
    <definedName name="_xlnm._FilterDatabase" localSheetId="34" hidden="1">'超用－原因別分析'!$B$6:$AJ$466</definedName>
    <definedName name="_xlnm.Print_Area" localSheetId="16">'生產管理報表 6-1'!$A$1:$L$132</definedName>
    <definedName name="_xlnm.Print_Area" localSheetId="17">'生產管理報表 6-2'!$A$1:$L$132</definedName>
    <definedName name="_xlnm.Print_Area" localSheetId="18">'生產管理報表 6-3'!$A$1:$L$132</definedName>
    <definedName name="_xlnm.Print_Area" localSheetId="19">'生產管理報表 6-4'!$A$1:$L$132</definedName>
    <definedName name="_xlnm.Print_Area" localSheetId="20">'生產管理報表 6-5'!$A$1:$L$132</definedName>
    <definedName name="_xlnm.Print_Area" localSheetId="22">'生產管理報表 7-1 (週)'!$A$1:$M$158</definedName>
    <definedName name="_xlnm.Print_Area" localSheetId="21">'生產管理報表 7-1(月)'!$A$1:$M$15</definedName>
    <definedName name="_xlnm.Print_Area" localSheetId="23">'生產管理報表 8-1(月報廢)'!$A$1:$P$30</definedName>
    <definedName name="_xlnm.Print_Area" localSheetId="24">'生產管理報表 8-2(月報廢)'!$A$1:$P$38</definedName>
    <definedName name="_xlnm.Print_Area" localSheetId="25">'生產管理報表 8-3(月超用)'!$A$1:$Q$30</definedName>
    <definedName name="_xlnm.Print_Area" localSheetId="26">'生產管理報表 8-4(月超用)'!$A$1:$P$38</definedName>
    <definedName name="_xlnm.Print_Area" localSheetId="27">'生產管理報表 8-5(週報廢)'!$A$1:$Q$142</definedName>
    <definedName name="_xlnm.Print_Area" localSheetId="28">'生產管理報表 8-6(週報廢)'!$A$1:$P$182</definedName>
    <definedName name="_xlnm.Print_Area" localSheetId="29">'生產管理報表 8-7(週超用)'!$A$1:$Q$142</definedName>
    <definedName name="_xlnm.Print_Area" localSheetId="30">'生產管理報表 8-8(週超用) '!$A$1:$P$182</definedName>
    <definedName name="_xlnm.Print_Area" localSheetId="31">'生產管理報表 9'!#REF!</definedName>
    <definedName name="_xlnm.Print_Area" localSheetId="0">'生產管理報表(月)'!$A$1:$K$36</definedName>
    <definedName name="_xlnm.Print_Area" localSheetId="2">'生產管理報表(週) '!$A$1:$K$36</definedName>
    <definedName name="_xlnm.Print_Area" localSheetId="36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0" l="1"/>
  <c r="C153" i="41"/>
  <c r="C152" i="41"/>
  <c r="M26" i="60"/>
  <c r="M27" i="60"/>
  <c r="M28" i="60"/>
  <c r="M21" i="58"/>
  <c r="M20" i="58"/>
  <c r="B10" i="40" l="1"/>
  <c r="W3" i="56"/>
  <c r="Z3" i="56"/>
  <c r="Q3" i="56"/>
  <c r="B15" i="13"/>
  <c r="B31" i="39" l="1"/>
  <c r="D31" i="39" s="1"/>
  <c r="B36" i="39"/>
  <c r="B35" i="39"/>
  <c r="B34" i="39"/>
  <c r="B33" i="39"/>
  <c r="B32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J114" i="25"/>
  <c r="J113" i="25"/>
  <c r="J112" i="25"/>
  <c r="J127" i="24"/>
  <c r="J125" i="24"/>
  <c r="J124" i="24"/>
  <c r="J123" i="24"/>
  <c r="J112" i="24"/>
  <c r="J131" i="23"/>
  <c r="J130" i="23"/>
  <c r="J129" i="23"/>
  <c r="J128" i="23"/>
  <c r="J127" i="23"/>
  <c r="J126" i="23"/>
  <c r="J124" i="23"/>
  <c r="J123" i="23"/>
  <c r="J120" i="23"/>
  <c r="J121" i="23"/>
  <c r="J119" i="23"/>
  <c r="J118" i="23"/>
  <c r="J117" i="23"/>
  <c r="J116" i="23"/>
  <c r="J115" i="23"/>
  <c r="J114" i="23"/>
  <c r="J113" i="23"/>
  <c r="J112" i="23"/>
  <c r="J119" i="22"/>
  <c r="J118" i="22"/>
  <c r="J117" i="22"/>
  <c r="J116" i="22"/>
  <c r="J115" i="22"/>
  <c r="J113" i="22"/>
  <c r="J112" i="22"/>
  <c r="J114" i="22"/>
  <c r="J125" i="15"/>
  <c r="J131" i="15"/>
  <c r="J130" i="15"/>
  <c r="J129" i="15"/>
  <c r="J128" i="15"/>
  <c r="J117" i="15"/>
  <c r="J126" i="15"/>
  <c r="J127" i="15"/>
  <c r="J124" i="15"/>
  <c r="J123" i="15"/>
  <c r="J121" i="15"/>
  <c r="J120" i="15"/>
  <c r="J119" i="15"/>
  <c r="J116" i="15"/>
  <c r="J115" i="15"/>
  <c r="J113" i="15"/>
  <c r="J112" i="15"/>
  <c r="B112" i="25"/>
  <c r="A112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P262" i="52"/>
  <c r="P263" i="52" s="1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P262" i="51"/>
  <c r="P263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U263" i="50"/>
  <c r="P263" i="50"/>
  <c r="Z262" i="50"/>
  <c r="AE262" i="50" s="1"/>
  <c r="U262" i="50"/>
  <c r="P262" i="50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P262" i="49"/>
  <c r="P263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P263" i="48"/>
  <c r="Z262" i="48"/>
  <c r="Z263" i="48" s="1"/>
  <c r="U262" i="48"/>
  <c r="U263" i="48" s="1"/>
  <c r="P262" i="48"/>
  <c r="L267" i="47"/>
  <c r="P263" i="47"/>
  <c r="P262" i="47"/>
  <c r="U262" i="47" s="1"/>
  <c r="AV274" i="46"/>
  <c r="AW274" i="46" s="1"/>
  <c r="AQ274" i="46"/>
  <c r="AR274" i="46" s="1"/>
  <c r="AL274" i="46"/>
  <c r="AM274" i="46" s="1"/>
  <c r="AG274" i="46"/>
  <c r="AH274" i="46" s="1"/>
  <c r="AB274" i="46"/>
  <c r="AC274" i="46" s="1"/>
  <c r="W274" i="46"/>
  <c r="X274" i="46" s="1"/>
  <c r="R274" i="46"/>
  <c r="S274" i="46" s="1"/>
  <c r="K274" i="46"/>
  <c r="J274" i="46"/>
  <c r="I274" i="46"/>
  <c r="G274" i="46"/>
  <c r="AW273" i="46"/>
  <c r="AV273" i="46"/>
  <c r="AQ273" i="46"/>
  <c r="AR273" i="46" s="1"/>
  <c r="AL273" i="46"/>
  <c r="AM273" i="46" s="1"/>
  <c r="AG273" i="46"/>
  <c r="AH273" i="46" s="1"/>
  <c r="AB273" i="46"/>
  <c r="AC273" i="46" s="1"/>
  <c r="W273" i="46"/>
  <c r="X273" i="46" s="1"/>
  <c r="R273" i="46"/>
  <c r="S273" i="46" s="1"/>
  <c r="K273" i="46"/>
  <c r="J273" i="46"/>
  <c r="I273" i="46"/>
  <c r="G273" i="46"/>
  <c r="AV272" i="46"/>
  <c r="AW272" i="46" s="1"/>
  <c r="AQ272" i="46"/>
  <c r="AR272" i="46" s="1"/>
  <c r="AL272" i="46"/>
  <c r="AM272" i="46" s="1"/>
  <c r="AG272" i="46"/>
  <c r="AH272" i="46" s="1"/>
  <c r="AB272" i="46"/>
  <c r="AC272" i="46" s="1"/>
  <c r="W272" i="46"/>
  <c r="X272" i="46" s="1"/>
  <c r="R272" i="46"/>
  <c r="S272" i="46" s="1"/>
  <c r="J272" i="46"/>
  <c r="I272" i="46"/>
  <c r="G272" i="46"/>
  <c r="AV271" i="46"/>
  <c r="K271" i="46" s="1"/>
  <c r="AR271" i="46"/>
  <c r="AQ271" i="46"/>
  <c r="AL271" i="46"/>
  <c r="AM271" i="46" s="1"/>
  <c r="AG271" i="46"/>
  <c r="AH271" i="46" s="1"/>
  <c r="AB271" i="46"/>
  <c r="AC271" i="46" s="1"/>
  <c r="W271" i="46"/>
  <c r="X271" i="46" s="1"/>
  <c r="R271" i="46"/>
  <c r="S271" i="46" s="1"/>
  <c r="J271" i="46"/>
  <c r="I271" i="46"/>
  <c r="G271" i="46"/>
  <c r="AV270" i="46"/>
  <c r="AW270" i="46" s="1"/>
  <c r="AQ270" i="46"/>
  <c r="K270" i="46" s="1"/>
  <c r="AL270" i="46"/>
  <c r="AM270" i="46" s="1"/>
  <c r="AG270" i="46"/>
  <c r="AH270" i="46" s="1"/>
  <c r="AB270" i="46"/>
  <c r="AC270" i="46" s="1"/>
  <c r="W270" i="46"/>
  <c r="X270" i="46" s="1"/>
  <c r="R270" i="46"/>
  <c r="S270" i="46" s="1"/>
  <c r="J270" i="46"/>
  <c r="I270" i="46"/>
  <c r="G270" i="46"/>
  <c r="AV269" i="46"/>
  <c r="AW269" i="46" s="1"/>
  <c r="AQ269" i="46"/>
  <c r="K269" i="46" s="1"/>
  <c r="AL269" i="46"/>
  <c r="AG269" i="46"/>
  <c r="AH269" i="46" s="1"/>
  <c r="AB269" i="46"/>
  <c r="AC269" i="46" s="1"/>
  <c r="W269" i="46"/>
  <c r="X269" i="46" s="1"/>
  <c r="R269" i="46"/>
  <c r="S269" i="46" s="1"/>
  <c r="J269" i="46"/>
  <c r="I269" i="46"/>
  <c r="G269" i="46"/>
  <c r="AV268" i="46"/>
  <c r="AW268" i="46" s="1"/>
  <c r="AQ268" i="46"/>
  <c r="AR268" i="46" s="1"/>
  <c r="AL268" i="46"/>
  <c r="K268" i="46" s="1"/>
  <c r="AG268" i="46"/>
  <c r="AH268" i="46" s="1"/>
  <c r="AB268" i="46"/>
  <c r="AC268" i="46" s="1"/>
  <c r="W268" i="46"/>
  <c r="X268" i="46" s="1"/>
  <c r="R268" i="46"/>
  <c r="S268" i="46" s="1"/>
  <c r="J268" i="46"/>
  <c r="I268" i="46"/>
  <c r="G268" i="46"/>
  <c r="AV267" i="46"/>
  <c r="AX267" i="46" s="1"/>
  <c r="AQ267" i="46"/>
  <c r="K267" i="46" s="1"/>
  <c r="AN267" i="46"/>
  <c r="AL267" i="46"/>
  <c r="AM267" i="46" s="1"/>
  <c r="AG267" i="46"/>
  <c r="AI267" i="46" s="1"/>
  <c r="AB267" i="46"/>
  <c r="AC267" i="46" s="1"/>
  <c r="W267" i="46"/>
  <c r="Y267" i="46" s="1"/>
  <c r="R267" i="46"/>
  <c r="T267" i="46" s="1"/>
  <c r="J267" i="46"/>
  <c r="I267" i="46"/>
  <c r="H267" i="46"/>
  <c r="G267" i="46"/>
  <c r="P262" i="46"/>
  <c r="P263" i="46" s="1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P262" i="45"/>
  <c r="P263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8" i="44"/>
  <c r="Q477" i="44"/>
  <c r="W477" i="44" s="1"/>
  <c r="AC101" i="6"/>
  <c r="S101" i="6"/>
  <c r="M101" i="6"/>
  <c r="F101" i="6"/>
  <c r="AL100" i="6"/>
  <c r="AJ100" i="6"/>
  <c r="AH100" i="6"/>
  <c r="AC100" i="6"/>
  <c r="AD100" i="6" s="1"/>
  <c r="S100" i="6"/>
  <c r="T100" i="6" s="1"/>
  <c r="M100" i="6"/>
  <c r="N100" i="6" s="1"/>
  <c r="F100" i="6"/>
  <c r="AF100" i="6" s="1"/>
  <c r="AL99" i="6"/>
  <c r="AJ99" i="6"/>
  <c r="AH99" i="6"/>
  <c r="AF99" i="6"/>
  <c r="AC99" i="6"/>
  <c r="AD99" i="6" s="1"/>
  <c r="S99" i="6"/>
  <c r="T99" i="6" s="1"/>
  <c r="M99" i="6"/>
  <c r="N99" i="6" s="1"/>
  <c r="F99" i="6"/>
  <c r="AB99" i="6" s="1"/>
  <c r="AL98" i="6"/>
  <c r="AJ98" i="6"/>
  <c r="AH98" i="6"/>
  <c r="AF98" i="6"/>
  <c r="AD98" i="6"/>
  <c r="AC98" i="6"/>
  <c r="S98" i="6"/>
  <c r="T98" i="6" s="1"/>
  <c r="M98" i="6"/>
  <c r="N98" i="6" s="1"/>
  <c r="F98" i="6"/>
  <c r="AB98" i="6" s="1"/>
  <c r="AC97" i="6"/>
  <c r="F97" i="6" s="1"/>
  <c r="S97" i="6"/>
  <c r="T97" i="6" s="1"/>
  <c r="M97" i="6"/>
  <c r="N97" i="6" s="1"/>
  <c r="AC96" i="6"/>
  <c r="F96" i="6" s="1"/>
  <c r="AB96" i="6"/>
  <c r="S96" i="6"/>
  <c r="M96" i="6"/>
  <c r="AC95" i="6"/>
  <c r="F95" i="6" s="1"/>
  <c r="AB95" i="6"/>
  <c r="Z95" i="6"/>
  <c r="S95" i="6"/>
  <c r="T95" i="6" s="1"/>
  <c r="M95" i="6"/>
  <c r="N95" i="6" s="1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K267" i="52" l="1"/>
  <c r="U262" i="52"/>
  <c r="AX267" i="52"/>
  <c r="S267" i="52"/>
  <c r="AM268" i="52"/>
  <c r="AS267" i="52"/>
  <c r="X267" i="52"/>
  <c r="AD267" i="52"/>
  <c r="AH267" i="52"/>
  <c r="AR267" i="51"/>
  <c r="K267" i="51"/>
  <c r="AW267" i="51"/>
  <c r="U262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AE263" i="50"/>
  <c r="AJ262" i="50"/>
  <c r="L267" i="50"/>
  <c r="M267" i="50"/>
  <c r="X267" i="50"/>
  <c r="Y267" i="50"/>
  <c r="AC267" i="50"/>
  <c r="Z263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U262" i="49"/>
  <c r="S269" i="49"/>
  <c r="AM267" i="49"/>
  <c r="AM270" i="49"/>
  <c r="AR267" i="49"/>
  <c r="AS267" i="49"/>
  <c r="AI267" i="49"/>
  <c r="AE262" i="48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U263" i="47"/>
  <c r="Z262" i="47"/>
  <c r="AM269" i="46"/>
  <c r="AM268" i="46"/>
  <c r="AR270" i="46"/>
  <c r="AS267" i="46"/>
  <c r="U262" i="46"/>
  <c r="K272" i="46"/>
  <c r="M272" i="46" s="1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U262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Z96" i="6"/>
  <c r="X96" i="6"/>
  <c r="V96" i="6"/>
  <c r="R96" i="6"/>
  <c r="P96" i="6"/>
  <c r="L96" i="6"/>
  <c r="J96" i="6"/>
  <c r="AL96" i="6"/>
  <c r="AJ96" i="6"/>
  <c r="AH96" i="6"/>
  <c r="AD96" i="6"/>
  <c r="AF96" i="6"/>
  <c r="AB97" i="6"/>
  <c r="Z97" i="6"/>
  <c r="X97" i="6"/>
  <c r="V97" i="6"/>
  <c r="R97" i="6"/>
  <c r="P97" i="6"/>
  <c r="L97" i="6"/>
  <c r="J97" i="6"/>
  <c r="AL97" i="6"/>
  <c r="AJ97" i="6"/>
  <c r="AD97" i="6"/>
  <c r="AF97" i="6"/>
  <c r="AH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G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U263" i="52" l="1"/>
  <c r="Z262" i="52"/>
  <c r="M267" i="52"/>
  <c r="L267" i="52"/>
  <c r="M269" i="52"/>
  <c r="M268" i="52"/>
  <c r="M270" i="52"/>
  <c r="M268" i="51"/>
  <c r="M271" i="51"/>
  <c r="U263" i="51"/>
  <c r="Z262" i="51"/>
  <c r="M270" i="51"/>
  <c r="M267" i="51"/>
  <c r="L267" i="51"/>
  <c r="AJ263" i="50"/>
  <c r="AO262" i="50"/>
  <c r="M269" i="49"/>
  <c r="M271" i="49"/>
  <c r="M274" i="49"/>
  <c r="U263" i="49"/>
  <c r="Z262" i="49"/>
  <c r="L267" i="49"/>
  <c r="M267" i="49"/>
  <c r="M275" i="49"/>
  <c r="M272" i="49"/>
  <c r="M270" i="49"/>
  <c r="M272" i="48"/>
  <c r="M271" i="48"/>
  <c r="M277" i="48"/>
  <c r="AJ262" i="48"/>
  <c r="AE263" i="48"/>
  <c r="M269" i="48"/>
  <c r="M276" i="48"/>
  <c r="M270" i="48"/>
  <c r="M268" i="48"/>
  <c r="M275" i="48"/>
  <c r="L267" i="48"/>
  <c r="M267" i="48"/>
  <c r="M274" i="48"/>
  <c r="Z263" i="47"/>
  <c r="AE262" i="47"/>
  <c r="U263" i="46"/>
  <c r="Z262" i="46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U263" i="45"/>
  <c r="Z262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Z263" i="52" l="1"/>
  <c r="AE262" i="52"/>
  <c r="Z263" i="51"/>
  <c r="AE262" i="51"/>
  <c r="AO263" i="50"/>
  <c r="AT262" i="50"/>
  <c r="AT263" i="50" s="1"/>
  <c r="Z263" i="49"/>
  <c r="AE262" i="49"/>
  <c r="AJ263" i="48"/>
  <c r="AO262" i="48"/>
  <c r="AE263" i="47"/>
  <c r="AJ262" i="47"/>
  <c r="Z263" i="46"/>
  <c r="AE262" i="46"/>
  <c r="Z263" i="45"/>
  <c r="AE262" i="45"/>
  <c r="AO477" i="44"/>
  <c r="AI478" i="44"/>
  <c r="AE263" i="52" l="1"/>
  <c r="AJ262" i="52"/>
  <c r="AE263" i="51"/>
  <c r="AJ262" i="51"/>
  <c r="AJ262" i="49"/>
  <c r="AE263" i="49"/>
  <c r="AO263" i="48"/>
  <c r="AT262" i="48"/>
  <c r="AT263" i="48" s="1"/>
  <c r="AO262" i="47"/>
  <c r="AJ263" i="47"/>
  <c r="AE263" i="46"/>
  <c r="AJ262" i="46"/>
  <c r="AE263" i="45"/>
  <c r="AJ262" i="45"/>
  <c r="AO478" i="44"/>
  <c r="AU477" i="44"/>
  <c r="AJ263" i="52" l="1"/>
  <c r="AO262" i="52"/>
  <c r="AJ263" i="51"/>
  <c r="AO262" i="51"/>
  <c r="AJ263" i="49"/>
  <c r="AO262" i="49"/>
  <c r="AO263" i="47"/>
  <c r="AT262" i="47"/>
  <c r="AT263" i="47" s="1"/>
  <c r="AJ263" i="46"/>
  <c r="AO262" i="46"/>
  <c r="AO262" i="45"/>
  <c r="AJ263" i="45"/>
  <c r="AU478" i="44"/>
  <c r="BA477" i="44"/>
  <c r="BA478" i="44" s="1"/>
  <c r="AO263" i="52" l="1"/>
  <c r="AT262" i="52"/>
  <c r="AT263" i="52" s="1"/>
  <c r="AO263" i="51"/>
  <c r="AT262" i="51"/>
  <c r="AT263" i="51" s="1"/>
  <c r="AO263" i="49"/>
  <c r="AT262" i="49"/>
  <c r="AT263" i="49" s="1"/>
  <c r="AT262" i="46"/>
  <c r="AT263" i="46" s="1"/>
  <c r="AO263" i="46"/>
  <c r="AT262" i="45"/>
  <c r="AT263" i="45" s="1"/>
  <c r="AO263" i="45"/>
  <c r="G93" i="3" l="1"/>
  <c r="B6" i="39" s="1"/>
  <c r="I11" i="39"/>
  <c r="K158" i="62"/>
  <c r="AA24" i="29" l="1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AA20" i="43"/>
  <c r="AA19" i="43"/>
  <c r="L96" i="56"/>
  <c r="L97" i="56"/>
  <c r="L98" i="56"/>
  <c r="J96" i="56"/>
  <c r="J97" i="56"/>
  <c r="J98" i="56"/>
  <c r="H96" i="56"/>
  <c r="H97" i="56"/>
  <c r="H98" i="56"/>
  <c r="F96" i="56"/>
  <c r="F97" i="56"/>
  <c r="F98" i="56"/>
  <c r="D96" i="56"/>
  <c r="D97" i="56"/>
  <c r="D98" i="56"/>
  <c r="L94" i="56" l="1"/>
  <c r="L95" i="56"/>
  <c r="J94" i="56"/>
  <c r="J95" i="56"/>
  <c r="H94" i="56"/>
  <c r="H95" i="56"/>
  <c r="F94" i="56"/>
  <c r="F95" i="56"/>
  <c r="D94" i="56"/>
  <c r="D95" i="56"/>
  <c r="M179" i="62"/>
  <c r="M178" i="62"/>
  <c r="M177" i="62"/>
  <c r="M182" i="62" s="1"/>
  <c r="M173" i="62"/>
  <c r="M172" i="62"/>
  <c r="M171" i="62"/>
  <c r="M170" i="62"/>
  <c r="M169" i="62"/>
  <c r="M174" i="62" s="1"/>
  <c r="M165" i="62"/>
  <c r="M164" i="62"/>
  <c r="M163" i="62"/>
  <c r="M162" i="62"/>
  <c r="M161" i="62"/>
  <c r="M166" i="62" s="1"/>
  <c r="M157" i="62"/>
  <c r="M156" i="62"/>
  <c r="M155" i="62"/>
  <c r="M154" i="62"/>
  <c r="M153" i="62"/>
  <c r="M141" i="61"/>
  <c r="M140" i="61"/>
  <c r="M139" i="61"/>
  <c r="M142" i="61" s="1"/>
  <c r="M138" i="61"/>
  <c r="M137" i="61"/>
  <c r="M133" i="61"/>
  <c r="M132" i="61"/>
  <c r="M131" i="61"/>
  <c r="M130" i="61"/>
  <c r="M129" i="61"/>
  <c r="M134" i="61" s="1"/>
  <c r="M125" i="61"/>
  <c r="M124" i="61"/>
  <c r="M123" i="61"/>
  <c r="M122" i="61"/>
  <c r="M121" i="61"/>
  <c r="M126" i="61" s="1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6" i="19" s="1"/>
  <c r="M121" i="19"/>
  <c r="B148" i="41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62" l="1"/>
  <c r="M158" i="20"/>
  <c r="B477" i="29" l="1"/>
  <c r="C477" i="29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B487" i="29"/>
  <c r="C487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B457" i="29"/>
  <c r="C457" i="29" s="1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B467" i="29"/>
  <c r="C467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B477" i="43"/>
  <c r="C477" i="43" s="1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B487" i="43"/>
  <c r="C487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B467" i="43"/>
  <c r="C467" i="43" s="1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B357" i="29"/>
  <c r="C357" i="29"/>
  <c r="I357" i="29"/>
  <c r="K357" i="29"/>
  <c r="M357" i="29"/>
  <c r="I358" i="29"/>
  <c r="K358" i="29"/>
  <c r="M358" i="29"/>
  <c r="I359" i="29"/>
  <c r="K359" i="29"/>
  <c r="M359" i="29"/>
  <c r="I360" i="29"/>
  <c r="K360" i="29"/>
  <c r="M360" i="29"/>
  <c r="I361" i="29"/>
  <c r="K361" i="29"/>
  <c r="M361" i="29"/>
  <c r="I362" i="29"/>
  <c r="K362" i="29"/>
  <c r="M362" i="29"/>
  <c r="I363" i="29"/>
  <c r="K363" i="29"/>
  <c r="M363" i="29"/>
  <c r="I364" i="29"/>
  <c r="K364" i="29"/>
  <c r="M364" i="29"/>
  <c r="I365" i="29"/>
  <c r="K365" i="29"/>
  <c r="M365" i="29"/>
  <c r="I366" i="29"/>
  <c r="K366" i="29"/>
  <c r="M366" i="29"/>
  <c r="B367" i="29"/>
  <c r="B377" i="29" s="1"/>
  <c r="C367" i="29"/>
  <c r="I367" i="29"/>
  <c r="K367" i="29"/>
  <c r="M367" i="29"/>
  <c r="I368" i="29"/>
  <c r="K368" i="29"/>
  <c r="M368" i="29"/>
  <c r="I369" i="29"/>
  <c r="K369" i="29"/>
  <c r="M369" i="29"/>
  <c r="I370" i="29"/>
  <c r="K370" i="29"/>
  <c r="M370" i="29"/>
  <c r="I371" i="29"/>
  <c r="K371" i="29"/>
  <c r="M371" i="29"/>
  <c r="I372" i="29"/>
  <c r="K372" i="29"/>
  <c r="M372" i="29"/>
  <c r="I373" i="29"/>
  <c r="K373" i="29"/>
  <c r="M373" i="29"/>
  <c r="I374" i="29"/>
  <c r="K374" i="29"/>
  <c r="M374" i="29"/>
  <c r="I375" i="29"/>
  <c r="K375" i="29"/>
  <c r="M375" i="29"/>
  <c r="I376" i="29"/>
  <c r="K376" i="29"/>
  <c r="M376" i="29"/>
  <c r="I377" i="29"/>
  <c r="K377" i="29"/>
  <c r="M377" i="29"/>
  <c r="I378" i="29"/>
  <c r="K378" i="29"/>
  <c r="M378" i="29"/>
  <c r="I379" i="29"/>
  <c r="K379" i="29"/>
  <c r="M379" i="29"/>
  <c r="I380" i="29"/>
  <c r="K380" i="29"/>
  <c r="M380" i="29"/>
  <c r="I381" i="29"/>
  <c r="K381" i="29"/>
  <c r="M381" i="29"/>
  <c r="I382" i="29"/>
  <c r="K382" i="29"/>
  <c r="M382" i="29"/>
  <c r="I383" i="29"/>
  <c r="K383" i="29"/>
  <c r="M383" i="29"/>
  <c r="I384" i="29"/>
  <c r="K384" i="29"/>
  <c r="M384" i="29"/>
  <c r="I385" i="29"/>
  <c r="K385" i="29"/>
  <c r="M385" i="29"/>
  <c r="I386" i="29"/>
  <c r="K386" i="29"/>
  <c r="M386" i="29"/>
  <c r="I387" i="29"/>
  <c r="K387" i="29"/>
  <c r="M387" i="29"/>
  <c r="I388" i="29"/>
  <c r="K388" i="29"/>
  <c r="M388" i="29"/>
  <c r="I389" i="29"/>
  <c r="K389" i="29"/>
  <c r="M389" i="29"/>
  <c r="I390" i="29"/>
  <c r="K390" i="29"/>
  <c r="M390" i="29"/>
  <c r="I391" i="29"/>
  <c r="K391" i="29"/>
  <c r="M391" i="29"/>
  <c r="I392" i="29"/>
  <c r="K392" i="29"/>
  <c r="M392" i="29"/>
  <c r="I393" i="29"/>
  <c r="K393" i="29"/>
  <c r="M393" i="29"/>
  <c r="I394" i="29"/>
  <c r="K394" i="29"/>
  <c r="M394" i="29"/>
  <c r="I395" i="29"/>
  <c r="K395" i="29"/>
  <c r="M395" i="29"/>
  <c r="I396" i="29"/>
  <c r="K396" i="29"/>
  <c r="M396" i="29"/>
  <c r="I397" i="29"/>
  <c r="K397" i="29"/>
  <c r="M397" i="29"/>
  <c r="I398" i="29"/>
  <c r="K398" i="29"/>
  <c r="M398" i="29"/>
  <c r="I399" i="29"/>
  <c r="K399" i="29"/>
  <c r="M399" i="29"/>
  <c r="I400" i="29"/>
  <c r="K400" i="29"/>
  <c r="M400" i="29"/>
  <c r="I401" i="29"/>
  <c r="K401" i="29"/>
  <c r="M401" i="29"/>
  <c r="I402" i="29"/>
  <c r="K402" i="29"/>
  <c r="M402" i="29"/>
  <c r="I403" i="29"/>
  <c r="K403" i="29"/>
  <c r="M403" i="29"/>
  <c r="I404" i="29"/>
  <c r="K404" i="29"/>
  <c r="M404" i="29"/>
  <c r="I405" i="29"/>
  <c r="K405" i="29"/>
  <c r="M405" i="29"/>
  <c r="I406" i="29"/>
  <c r="K406" i="29"/>
  <c r="M406" i="29"/>
  <c r="I407" i="29"/>
  <c r="K407" i="29"/>
  <c r="M407" i="29"/>
  <c r="I408" i="29"/>
  <c r="K408" i="29"/>
  <c r="M408" i="29"/>
  <c r="I409" i="29"/>
  <c r="K409" i="29"/>
  <c r="M409" i="29"/>
  <c r="I410" i="29"/>
  <c r="K410" i="29"/>
  <c r="M410" i="29"/>
  <c r="I411" i="29"/>
  <c r="K411" i="29"/>
  <c r="M411" i="29"/>
  <c r="I412" i="29"/>
  <c r="K412" i="29"/>
  <c r="M412" i="29"/>
  <c r="I413" i="29"/>
  <c r="K413" i="29"/>
  <c r="M413" i="29"/>
  <c r="I414" i="29"/>
  <c r="K414" i="29"/>
  <c r="M414" i="29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B347" i="29"/>
  <c r="C347" i="29"/>
  <c r="I347" i="29"/>
  <c r="K347" i="29"/>
  <c r="M347" i="29"/>
  <c r="I348" i="29"/>
  <c r="K348" i="29"/>
  <c r="M348" i="29"/>
  <c r="I349" i="29"/>
  <c r="K349" i="29"/>
  <c r="M349" i="29"/>
  <c r="I350" i="29"/>
  <c r="K350" i="29"/>
  <c r="M350" i="29"/>
  <c r="I351" i="29"/>
  <c r="K351" i="29"/>
  <c r="M351" i="29"/>
  <c r="I352" i="29"/>
  <c r="K352" i="29"/>
  <c r="M352" i="29"/>
  <c r="I353" i="29"/>
  <c r="K353" i="29"/>
  <c r="M353" i="29"/>
  <c r="I354" i="29"/>
  <c r="K354" i="29"/>
  <c r="M354" i="29"/>
  <c r="I355" i="29"/>
  <c r="K355" i="29"/>
  <c r="M355" i="29"/>
  <c r="I356" i="29"/>
  <c r="K356" i="29"/>
  <c r="M356" i="29"/>
  <c r="B337" i="29"/>
  <c r="C337" i="29" s="1"/>
  <c r="I337" i="29"/>
  <c r="K337" i="29"/>
  <c r="M337" i="29"/>
  <c r="I338" i="29"/>
  <c r="K338" i="29"/>
  <c r="M338" i="29"/>
  <c r="I339" i="29"/>
  <c r="K339" i="29"/>
  <c r="M339" i="29"/>
  <c r="I340" i="29"/>
  <c r="K340" i="29"/>
  <c r="M340" i="29"/>
  <c r="I341" i="29"/>
  <c r="K341" i="29"/>
  <c r="M341" i="29"/>
  <c r="I342" i="29"/>
  <c r="K342" i="29"/>
  <c r="M342" i="29"/>
  <c r="I343" i="29"/>
  <c r="K343" i="29"/>
  <c r="M343" i="29"/>
  <c r="I344" i="29"/>
  <c r="K344" i="29"/>
  <c r="M344" i="29"/>
  <c r="I345" i="29"/>
  <c r="K345" i="29"/>
  <c r="M345" i="29"/>
  <c r="I346" i="29"/>
  <c r="K346" i="29"/>
  <c r="M346" i="29"/>
  <c r="B327" i="29"/>
  <c r="C327" i="29"/>
  <c r="I327" i="29"/>
  <c r="K327" i="29"/>
  <c r="M327" i="29"/>
  <c r="I328" i="29"/>
  <c r="K328" i="29"/>
  <c r="M328" i="29"/>
  <c r="I329" i="29"/>
  <c r="K329" i="29"/>
  <c r="M329" i="29"/>
  <c r="I330" i="29"/>
  <c r="K330" i="29"/>
  <c r="M330" i="29"/>
  <c r="I331" i="29"/>
  <c r="K331" i="29"/>
  <c r="M331" i="29"/>
  <c r="I332" i="29"/>
  <c r="K332" i="29"/>
  <c r="M332" i="29"/>
  <c r="I333" i="29"/>
  <c r="K333" i="29"/>
  <c r="M333" i="29"/>
  <c r="I334" i="29"/>
  <c r="K334" i="29"/>
  <c r="M334" i="29"/>
  <c r="I335" i="29"/>
  <c r="K335" i="29"/>
  <c r="M335" i="29"/>
  <c r="I336" i="29"/>
  <c r="K336" i="29"/>
  <c r="M336" i="29"/>
  <c r="H247" i="52"/>
  <c r="H227" i="52"/>
  <c r="H207" i="52"/>
  <c r="H187" i="52"/>
  <c r="H247" i="51"/>
  <c r="H227" i="51"/>
  <c r="H207" i="51"/>
  <c r="H187" i="51"/>
  <c r="H247" i="50"/>
  <c r="H227" i="50"/>
  <c r="H207" i="50"/>
  <c r="H187" i="50"/>
  <c r="H247" i="49"/>
  <c r="H227" i="49"/>
  <c r="H207" i="49"/>
  <c r="H187" i="49"/>
  <c r="H247" i="48"/>
  <c r="H227" i="48"/>
  <c r="H207" i="48"/>
  <c r="H187" i="48"/>
  <c r="H247" i="47"/>
  <c r="H227" i="47"/>
  <c r="H207" i="47"/>
  <c r="H187" i="47"/>
  <c r="H247" i="46"/>
  <c r="H227" i="46"/>
  <c r="H207" i="46"/>
  <c r="H187" i="46"/>
  <c r="H247" i="45"/>
  <c r="H227" i="45"/>
  <c r="H207" i="45"/>
  <c r="H187" i="45"/>
  <c r="H23" i="13"/>
  <c r="H22" i="13"/>
  <c r="H21" i="13"/>
  <c r="H20" i="13"/>
  <c r="H19" i="13"/>
  <c r="H18" i="13"/>
  <c r="H17" i="13"/>
  <c r="H16" i="13"/>
  <c r="H15" i="13"/>
  <c r="M68" i="6"/>
  <c r="B19" i="13"/>
  <c r="B18" i="13"/>
  <c r="B23" i="13"/>
  <c r="B22" i="13"/>
  <c r="B21" i="13"/>
  <c r="B20" i="13"/>
  <c r="B17" i="13"/>
  <c r="B16" i="13"/>
  <c r="H152" i="41"/>
  <c r="J152" i="41"/>
  <c r="L152" i="41"/>
  <c r="F157" i="41"/>
  <c r="H157" i="41"/>
  <c r="J157" i="41"/>
  <c r="L157" i="41"/>
  <c r="F152" i="41"/>
  <c r="Z19" i="29"/>
  <c r="H153" i="41"/>
  <c r="J153" i="41"/>
  <c r="L153" i="41"/>
  <c r="F158" i="41"/>
  <c r="H158" i="41"/>
  <c r="J158" i="41"/>
  <c r="L158" i="41"/>
  <c r="F153" i="41"/>
  <c r="Z19" i="43"/>
  <c r="M92" i="56"/>
  <c r="B152" i="41" s="1"/>
  <c r="L92" i="56"/>
  <c r="L93" i="56"/>
  <c r="J92" i="56"/>
  <c r="J93" i="56"/>
  <c r="H92" i="56"/>
  <c r="H93" i="56"/>
  <c r="F92" i="56"/>
  <c r="F93" i="56"/>
  <c r="D92" i="56"/>
  <c r="D93" i="56"/>
  <c r="J88" i="25"/>
  <c r="J87" i="25"/>
  <c r="J86" i="25"/>
  <c r="B86" i="25"/>
  <c r="A86" i="25"/>
  <c r="J98" i="24"/>
  <c r="J99" i="24"/>
  <c r="J100" i="24"/>
  <c r="J97" i="24"/>
  <c r="J86" i="24"/>
  <c r="J102" i="23"/>
  <c r="J103" i="23"/>
  <c r="J104" i="23"/>
  <c r="J101" i="23"/>
  <c r="J100" i="23"/>
  <c r="J99" i="23"/>
  <c r="J98" i="23"/>
  <c r="J97" i="23"/>
  <c r="J92" i="23"/>
  <c r="J91" i="23"/>
  <c r="J95" i="23"/>
  <c r="J93" i="23"/>
  <c r="J94" i="23"/>
  <c r="J89" i="23"/>
  <c r="J90" i="23"/>
  <c r="J88" i="23"/>
  <c r="J87" i="23"/>
  <c r="J86" i="23"/>
  <c r="J97" i="22"/>
  <c r="J93" i="22"/>
  <c r="J94" i="22"/>
  <c r="J92" i="22"/>
  <c r="J91" i="22"/>
  <c r="J90" i="22"/>
  <c r="J89" i="22"/>
  <c r="J88" i="22"/>
  <c r="J87" i="22"/>
  <c r="J86" i="22"/>
  <c r="J106" i="15"/>
  <c r="J105" i="15"/>
  <c r="J104" i="15"/>
  <c r="J103" i="15"/>
  <c r="J102" i="15"/>
  <c r="J100" i="15"/>
  <c r="J98" i="15"/>
  <c r="J99" i="15"/>
  <c r="J97" i="15"/>
  <c r="J93" i="15"/>
  <c r="J94" i="15"/>
  <c r="J92" i="15"/>
  <c r="J90" i="15"/>
  <c r="J88" i="15"/>
  <c r="J87" i="15"/>
  <c r="J86" i="15"/>
  <c r="AV249" i="52"/>
  <c r="AW249" i="52" s="1"/>
  <c r="AQ249" i="52"/>
  <c r="AR249" i="52" s="1"/>
  <c r="AL249" i="52"/>
  <c r="AM249" i="52" s="1"/>
  <c r="AH249" i="52"/>
  <c r="AG249" i="52"/>
  <c r="AB249" i="52"/>
  <c r="AC249" i="52" s="1"/>
  <c r="W249" i="52"/>
  <c r="X249" i="52" s="1"/>
  <c r="R249" i="52"/>
  <c r="S249" i="52" s="1"/>
  <c r="K249" i="52"/>
  <c r="J249" i="52"/>
  <c r="I249" i="52"/>
  <c r="G249" i="52"/>
  <c r="AW248" i="52"/>
  <c r="AV248" i="52"/>
  <c r="AQ248" i="52"/>
  <c r="AR248" i="52" s="1"/>
  <c r="AL248" i="52"/>
  <c r="AM248" i="52" s="1"/>
  <c r="AG248" i="52"/>
  <c r="AH248" i="52" s="1"/>
  <c r="AC248" i="52"/>
  <c r="AB248" i="52"/>
  <c r="W248" i="52"/>
  <c r="X248" i="52" s="1"/>
  <c r="R248" i="52"/>
  <c r="S248" i="52" s="1"/>
  <c r="K248" i="52"/>
  <c r="J248" i="52"/>
  <c r="I248" i="52"/>
  <c r="G248" i="52"/>
  <c r="AX247" i="52"/>
  <c r="AW247" i="52"/>
  <c r="AV247" i="52"/>
  <c r="AQ247" i="52"/>
  <c r="AS247" i="52" s="1"/>
  <c r="AL247" i="52"/>
  <c r="AM247" i="52" s="1"/>
  <c r="AI247" i="52"/>
  <c r="AG247" i="52"/>
  <c r="AH247" i="52" s="1"/>
  <c r="AB247" i="52"/>
  <c r="AD247" i="52" s="1"/>
  <c r="W247" i="52"/>
  <c r="Y247" i="52" s="1"/>
  <c r="R247" i="52"/>
  <c r="T247" i="52" s="1"/>
  <c r="J247" i="52"/>
  <c r="I247" i="52"/>
  <c r="G247" i="52"/>
  <c r="P242" i="52"/>
  <c r="U242" i="52" s="1"/>
  <c r="AV250" i="51"/>
  <c r="AW250" i="51" s="1"/>
  <c r="AQ250" i="51"/>
  <c r="AR250" i="51" s="1"/>
  <c r="AL250" i="51"/>
  <c r="AM250" i="51" s="1"/>
  <c r="AG250" i="51"/>
  <c r="AB250" i="51"/>
  <c r="AC250" i="51" s="1"/>
  <c r="W250" i="51"/>
  <c r="X250" i="51" s="1"/>
  <c r="R250" i="51"/>
  <c r="S250" i="51" s="1"/>
  <c r="K250" i="51"/>
  <c r="J250" i="51"/>
  <c r="I250" i="51"/>
  <c r="G250" i="51"/>
  <c r="AV249" i="51"/>
  <c r="AQ249" i="51"/>
  <c r="AR249" i="51" s="1"/>
  <c r="AL249" i="51"/>
  <c r="AM249" i="51" s="1"/>
  <c r="AG249" i="51"/>
  <c r="AH249" i="51" s="1"/>
  <c r="AB249" i="51"/>
  <c r="AC249" i="51" s="1"/>
  <c r="W249" i="51"/>
  <c r="X249" i="51" s="1"/>
  <c r="R249" i="51"/>
  <c r="S249" i="51" s="1"/>
  <c r="K249" i="51"/>
  <c r="J249" i="51"/>
  <c r="I249" i="51"/>
  <c r="G249" i="51"/>
  <c r="AV248" i="51"/>
  <c r="K248" i="51" s="1"/>
  <c r="AQ248" i="51"/>
  <c r="AR248" i="51" s="1"/>
  <c r="AL248" i="51"/>
  <c r="AM248" i="51" s="1"/>
  <c r="AG248" i="51"/>
  <c r="AH248" i="51" s="1"/>
  <c r="AB248" i="51"/>
  <c r="W248" i="51"/>
  <c r="X248" i="51" s="1"/>
  <c r="R248" i="51"/>
  <c r="S248" i="51" s="1"/>
  <c r="J248" i="51"/>
  <c r="I248" i="51"/>
  <c r="G248" i="51"/>
  <c r="AV247" i="51"/>
  <c r="AW249" i="51" s="1"/>
  <c r="AQ247" i="51"/>
  <c r="AS247" i="51" s="1"/>
  <c r="AL247" i="51"/>
  <c r="AN247" i="51" s="1"/>
  <c r="AI247" i="51"/>
  <c r="AG247" i="51"/>
  <c r="AH247" i="51" s="1"/>
  <c r="AB247" i="51"/>
  <c r="AC248" i="51" s="1"/>
  <c r="W247" i="51"/>
  <c r="Y247" i="51" s="1"/>
  <c r="R247" i="51"/>
  <c r="K247" i="51" s="1"/>
  <c r="J247" i="51"/>
  <c r="I247" i="51"/>
  <c r="G247" i="51"/>
  <c r="P242" i="51"/>
  <c r="P243" i="51" s="1"/>
  <c r="AX247" i="50"/>
  <c r="AW247" i="50"/>
  <c r="AV247" i="50"/>
  <c r="AQ247" i="50"/>
  <c r="AS247" i="50" s="1"/>
  <c r="AN247" i="50"/>
  <c r="AM247" i="50"/>
  <c r="AL247" i="50"/>
  <c r="AG247" i="50"/>
  <c r="AH247" i="50" s="1"/>
  <c r="AB247" i="50"/>
  <c r="AC247" i="50" s="1"/>
  <c r="W247" i="50"/>
  <c r="X247" i="50" s="1"/>
  <c r="T247" i="50"/>
  <c r="S247" i="50"/>
  <c r="R247" i="50"/>
  <c r="K247" i="50" s="1"/>
  <c r="J247" i="50"/>
  <c r="I247" i="50"/>
  <c r="G247" i="50"/>
  <c r="U243" i="50"/>
  <c r="P243" i="50"/>
  <c r="Z242" i="50"/>
  <c r="Z243" i="50" s="1"/>
  <c r="U242" i="50"/>
  <c r="P242" i="50"/>
  <c r="AV254" i="49"/>
  <c r="AW254" i="49" s="1"/>
  <c r="AQ254" i="49"/>
  <c r="AR254" i="49" s="1"/>
  <c r="AL254" i="49"/>
  <c r="AM254" i="49" s="1"/>
  <c r="AG254" i="49"/>
  <c r="AH254" i="49" s="1"/>
  <c r="AB254" i="49"/>
  <c r="AC254" i="49" s="1"/>
  <c r="W254" i="49"/>
  <c r="X254" i="49" s="1"/>
  <c r="R254" i="49"/>
  <c r="S254" i="49" s="1"/>
  <c r="K254" i="49"/>
  <c r="J254" i="49"/>
  <c r="I254" i="49"/>
  <c r="G254" i="49"/>
  <c r="AW253" i="49"/>
  <c r="AV253" i="49"/>
  <c r="AQ253" i="49"/>
  <c r="AL253" i="49"/>
  <c r="AM253" i="49" s="1"/>
  <c r="AG253" i="49"/>
  <c r="AH253" i="49" s="1"/>
  <c r="AB253" i="49"/>
  <c r="AC253" i="49" s="1"/>
  <c r="W253" i="49"/>
  <c r="X253" i="49" s="1"/>
  <c r="R253" i="49"/>
  <c r="S253" i="49" s="1"/>
  <c r="K253" i="49"/>
  <c r="J253" i="49"/>
  <c r="I253" i="49"/>
  <c r="G253" i="49"/>
  <c r="AV252" i="49"/>
  <c r="K252" i="49" s="1"/>
  <c r="AQ252" i="49"/>
  <c r="AR252" i="49" s="1"/>
  <c r="AL252" i="49"/>
  <c r="AM252" i="49" s="1"/>
  <c r="AG252" i="49"/>
  <c r="AH252" i="49" s="1"/>
  <c r="AB252" i="49"/>
  <c r="AC252" i="49" s="1"/>
  <c r="W252" i="49"/>
  <c r="X252" i="49" s="1"/>
  <c r="R252" i="49"/>
  <c r="S252" i="49" s="1"/>
  <c r="J252" i="49"/>
  <c r="I252" i="49"/>
  <c r="G252" i="49"/>
  <c r="AV251" i="49"/>
  <c r="AW251" i="49" s="1"/>
  <c r="AR251" i="49"/>
  <c r="AQ251" i="49"/>
  <c r="AL251" i="49"/>
  <c r="AG251" i="49"/>
  <c r="AH251" i="49" s="1"/>
  <c r="AB251" i="49"/>
  <c r="AC251" i="49" s="1"/>
  <c r="W251" i="49"/>
  <c r="X251" i="49" s="1"/>
  <c r="R251" i="49"/>
  <c r="S251" i="49" s="1"/>
  <c r="J251" i="49"/>
  <c r="I251" i="49"/>
  <c r="G251" i="49"/>
  <c r="AV250" i="49"/>
  <c r="AW250" i="49" s="1"/>
  <c r="AQ250" i="49"/>
  <c r="K250" i="49" s="1"/>
  <c r="AL250" i="49"/>
  <c r="AM250" i="49" s="1"/>
  <c r="AG250" i="49"/>
  <c r="AH250" i="49" s="1"/>
  <c r="AB250" i="49"/>
  <c r="AC250" i="49" s="1"/>
  <c r="W250" i="49"/>
  <c r="X250" i="49" s="1"/>
  <c r="R250" i="49"/>
  <c r="S250" i="49" s="1"/>
  <c r="J250" i="49"/>
  <c r="I250" i="49"/>
  <c r="G250" i="49"/>
  <c r="AV249" i="49"/>
  <c r="AW249" i="49" s="1"/>
  <c r="AQ249" i="49"/>
  <c r="K249" i="49" s="1"/>
  <c r="AL249" i="49"/>
  <c r="AG249" i="49"/>
  <c r="AB249" i="49"/>
  <c r="AC249" i="49" s="1"/>
  <c r="W249" i="49"/>
  <c r="X249" i="49" s="1"/>
  <c r="R249" i="49"/>
  <c r="S249" i="49" s="1"/>
  <c r="J249" i="49"/>
  <c r="I249" i="49"/>
  <c r="G249" i="49"/>
  <c r="AV248" i="49"/>
  <c r="AW248" i="49" s="1"/>
  <c r="AQ248" i="49"/>
  <c r="AR248" i="49" s="1"/>
  <c r="AL248" i="49"/>
  <c r="AM249" i="49" s="1"/>
  <c r="AG248" i="49"/>
  <c r="AH248" i="49" s="1"/>
  <c r="AB248" i="49"/>
  <c r="AC248" i="49" s="1"/>
  <c r="W248" i="49"/>
  <c r="X248" i="49" s="1"/>
  <c r="R248" i="49"/>
  <c r="S248" i="49" s="1"/>
  <c r="J248" i="49"/>
  <c r="I248" i="49"/>
  <c r="G248" i="49"/>
  <c r="AV247" i="49"/>
  <c r="AX247" i="49" s="1"/>
  <c r="AQ247" i="49"/>
  <c r="AR253" i="49" s="1"/>
  <c r="AN247" i="49"/>
  <c r="AL247" i="49"/>
  <c r="AM247" i="49" s="1"/>
  <c r="AG247" i="49"/>
  <c r="AI247" i="49" s="1"/>
  <c r="AB247" i="49"/>
  <c r="AD247" i="49" s="1"/>
  <c r="W247" i="49"/>
  <c r="X247" i="49" s="1"/>
  <c r="R247" i="49"/>
  <c r="T247" i="49" s="1"/>
  <c r="J247" i="49"/>
  <c r="I247" i="49"/>
  <c r="G247" i="49"/>
  <c r="P242" i="49"/>
  <c r="P243" i="49" s="1"/>
  <c r="AV257" i="48"/>
  <c r="AW257" i="48" s="1"/>
  <c r="AQ257" i="48"/>
  <c r="AL257" i="48"/>
  <c r="AM257" i="48" s="1"/>
  <c r="AG257" i="48"/>
  <c r="AH257" i="48" s="1"/>
  <c r="AB257" i="48"/>
  <c r="AC257" i="48" s="1"/>
  <c r="W257" i="48"/>
  <c r="X257" i="48" s="1"/>
  <c r="R257" i="48"/>
  <c r="S257" i="48" s="1"/>
  <c r="K257" i="48"/>
  <c r="J257" i="48"/>
  <c r="I257" i="48"/>
  <c r="G257" i="48"/>
  <c r="AW256" i="48"/>
  <c r="AV256" i="48"/>
  <c r="AQ256" i="48"/>
  <c r="AR256" i="48" s="1"/>
  <c r="AL256" i="48"/>
  <c r="AM256" i="48" s="1"/>
  <c r="AG256" i="48"/>
  <c r="AH256" i="48" s="1"/>
  <c r="AB256" i="48"/>
  <c r="AC256" i="48" s="1"/>
  <c r="W256" i="48"/>
  <c r="X256" i="48" s="1"/>
  <c r="R256" i="48"/>
  <c r="S256" i="48" s="1"/>
  <c r="K256" i="48"/>
  <c r="J256" i="48"/>
  <c r="I256" i="48"/>
  <c r="G256" i="48"/>
  <c r="AV255" i="48"/>
  <c r="AW255" i="48" s="1"/>
  <c r="AQ255" i="48"/>
  <c r="AR255" i="48" s="1"/>
  <c r="AL255" i="48"/>
  <c r="AG255" i="48"/>
  <c r="AH255" i="48" s="1"/>
  <c r="AB255" i="48"/>
  <c r="AC255" i="48" s="1"/>
  <c r="W255" i="48"/>
  <c r="X255" i="48" s="1"/>
  <c r="R255" i="48"/>
  <c r="S255" i="48" s="1"/>
  <c r="J255" i="48"/>
  <c r="I255" i="48"/>
  <c r="G255" i="48"/>
  <c r="AV254" i="48"/>
  <c r="K254" i="48" s="1"/>
  <c r="AR254" i="48"/>
  <c r="AQ254" i="48"/>
  <c r="AL254" i="48"/>
  <c r="AM254" i="48" s="1"/>
  <c r="AG254" i="48"/>
  <c r="AH254" i="48" s="1"/>
  <c r="AB254" i="48"/>
  <c r="AD247" i="48" s="1"/>
  <c r="W254" i="48"/>
  <c r="X254" i="48" s="1"/>
  <c r="R254" i="48"/>
  <c r="S254" i="48" s="1"/>
  <c r="J254" i="48"/>
  <c r="I254" i="48"/>
  <c r="G254" i="48"/>
  <c r="AV253" i="48"/>
  <c r="AW253" i="48" s="1"/>
  <c r="AQ253" i="48"/>
  <c r="K253" i="48" s="1"/>
  <c r="AL253" i="48"/>
  <c r="AM253" i="48" s="1"/>
  <c r="AG253" i="48"/>
  <c r="AB253" i="48"/>
  <c r="AC253" i="48" s="1"/>
  <c r="W253" i="48"/>
  <c r="X253" i="48" s="1"/>
  <c r="R253" i="48"/>
  <c r="S253" i="48" s="1"/>
  <c r="J253" i="48"/>
  <c r="I253" i="48"/>
  <c r="G253" i="48"/>
  <c r="AV252" i="48"/>
  <c r="AW252" i="48" s="1"/>
  <c r="AQ252" i="48"/>
  <c r="AR252" i="48" s="1"/>
  <c r="AL252" i="48"/>
  <c r="AG252" i="48"/>
  <c r="AH252" i="48" s="1"/>
  <c r="AB252" i="48"/>
  <c r="AC252" i="48" s="1"/>
  <c r="W252" i="48"/>
  <c r="X252" i="48" s="1"/>
  <c r="R252" i="48"/>
  <c r="S252" i="48" s="1"/>
  <c r="J252" i="48"/>
  <c r="I252" i="48"/>
  <c r="G252" i="48"/>
  <c r="AV251" i="48"/>
  <c r="AW251" i="48" s="1"/>
  <c r="AQ251" i="48"/>
  <c r="AR251" i="48" s="1"/>
  <c r="AL251" i="48"/>
  <c r="K251" i="48" s="1"/>
  <c r="AG251" i="48"/>
  <c r="AH251" i="48" s="1"/>
  <c r="AB251" i="48"/>
  <c r="W251" i="48"/>
  <c r="X251" i="48" s="1"/>
  <c r="R251" i="48"/>
  <c r="S251" i="48" s="1"/>
  <c r="J251" i="48"/>
  <c r="I251" i="48"/>
  <c r="G251" i="48"/>
  <c r="AV250" i="48"/>
  <c r="AW250" i="48" s="1"/>
  <c r="AQ250" i="48"/>
  <c r="AR250" i="48" s="1"/>
  <c r="AL250" i="48"/>
  <c r="K250" i="48" s="1"/>
  <c r="AG250" i="48"/>
  <c r="AB250" i="48"/>
  <c r="AC251" i="48" s="1"/>
  <c r="W250" i="48"/>
  <c r="X250" i="48" s="1"/>
  <c r="R250" i="48"/>
  <c r="S250" i="48" s="1"/>
  <c r="J250" i="48"/>
  <c r="I250" i="48"/>
  <c r="G250" i="48"/>
  <c r="AV249" i="48"/>
  <c r="AW249" i="48" s="1"/>
  <c r="AQ249" i="48"/>
  <c r="AR249" i="48" s="1"/>
  <c r="AL249" i="48"/>
  <c r="AM249" i="48" s="1"/>
  <c r="AG249" i="48"/>
  <c r="K249" i="48" s="1"/>
  <c r="AB249" i="48"/>
  <c r="AC249" i="48" s="1"/>
  <c r="W249" i="48"/>
  <c r="R249" i="48"/>
  <c r="S249" i="48" s="1"/>
  <c r="J249" i="48"/>
  <c r="I249" i="48"/>
  <c r="G249" i="48"/>
  <c r="AV248" i="48"/>
  <c r="AW248" i="48" s="1"/>
  <c r="AQ248" i="48"/>
  <c r="AR248" i="48" s="1"/>
  <c r="AL248" i="48"/>
  <c r="AM248" i="48" s="1"/>
  <c r="AG248" i="48"/>
  <c r="AH253" i="48" s="1"/>
  <c r="AC248" i="48"/>
  <c r="AB248" i="48"/>
  <c r="W248" i="48"/>
  <c r="X248" i="48" s="1"/>
  <c r="R248" i="48"/>
  <c r="S248" i="48" s="1"/>
  <c r="J248" i="48"/>
  <c r="I248" i="48"/>
  <c r="G248" i="48"/>
  <c r="AV247" i="48"/>
  <c r="AX247" i="48" s="1"/>
  <c r="AQ247" i="48"/>
  <c r="AR257" i="48" s="1"/>
  <c r="AL247" i="48"/>
  <c r="AM255" i="48" s="1"/>
  <c r="AI247" i="48"/>
  <c r="AG247" i="48"/>
  <c r="AH247" i="48" s="1"/>
  <c r="AB247" i="48"/>
  <c r="AC247" i="48" s="1"/>
  <c r="W247" i="48"/>
  <c r="X249" i="48" s="1"/>
  <c r="R247" i="48"/>
  <c r="S247" i="48" s="1"/>
  <c r="J247" i="48"/>
  <c r="I247" i="48"/>
  <c r="G247" i="48"/>
  <c r="P242" i="48"/>
  <c r="P243" i="48" s="1"/>
  <c r="AX247" i="47"/>
  <c r="AQ247" i="47"/>
  <c r="AS247" i="47" s="1"/>
  <c r="AN247" i="47"/>
  <c r="AL247" i="47"/>
  <c r="AM247" i="47" s="1"/>
  <c r="AG247" i="47"/>
  <c r="AI247" i="47" s="1"/>
  <c r="AB247" i="47"/>
  <c r="AD247" i="47" s="1"/>
  <c r="W247" i="47"/>
  <c r="Y247" i="47" s="1"/>
  <c r="R247" i="47"/>
  <c r="K247" i="47" s="1"/>
  <c r="J247" i="47"/>
  <c r="I247" i="47"/>
  <c r="G247" i="47"/>
  <c r="P242" i="47"/>
  <c r="P243" i="47" s="1"/>
  <c r="AQ255" i="46"/>
  <c r="AR255" i="46" s="1"/>
  <c r="AL255" i="46"/>
  <c r="AM255" i="46" s="1"/>
  <c r="AG255" i="46"/>
  <c r="AB255" i="46"/>
  <c r="AC255" i="46" s="1"/>
  <c r="W255" i="46"/>
  <c r="X255" i="46" s="1"/>
  <c r="R255" i="46"/>
  <c r="S255" i="46" s="1"/>
  <c r="K255" i="46"/>
  <c r="J255" i="46"/>
  <c r="I255" i="46"/>
  <c r="G255" i="46"/>
  <c r="AV254" i="46"/>
  <c r="AW254" i="46" s="1"/>
  <c r="AR254" i="46"/>
  <c r="AQ254" i="46"/>
  <c r="AL254" i="46"/>
  <c r="AM254" i="46" s="1"/>
  <c r="AG254" i="46"/>
  <c r="AH254" i="46" s="1"/>
  <c r="AB254" i="46"/>
  <c r="AC254" i="46" s="1"/>
  <c r="W254" i="46"/>
  <c r="X254" i="46" s="1"/>
  <c r="R254" i="46"/>
  <c r="S254" i="46" s="1"/>
  <c r="J254" i="46"/>
  <c r="I254" i="46"/>
  <c r="G254" i="46"/>
  <c r="AV253" i="46"/>
  <c r="AW253" i="46" s="1"/>
  <c r="AQ253" i="46"/>
  <c r="K253" i="46" s="1"/>
  <c r="AL253" i="46"/>
  <c r="AM253" i="46" s="1"/>
  <c r="AG253" i="46"/>
  <c r="AH253" i="46" s="1"/>
  <c r="AB253" i="46"/>
  <c r="W253" i="46"/>
  <c r="X253" i="46" s="1"/>
  <c r="R253" i="46"/>
  <c r="S253" i="46" s="1"/>
  <c r="J253" i="46"/>
  <c r="I253" i="46"/>
  <c r="G253" i="46"/>
  <c r="AV252" i="46"/>
  <c r="AW252" i="46" s="1"/>
  <c r="AQ252" i="46"/>
  <c r="AR252" i="46" s="1"/>
  <c r="AM252" i="46"/>
  <c r="AL252" i="46"/>
  <c r="AG252" i="46"/>
  <c r="AH252" i="46" s="1"/>
  <c r="AB252" i="46"/>
  <c r="AC252" i="46" s="1"/>
  <c r="W252" i="46"/>
  <c r="X252" i="46" s="1"/>
  <c r="R252" i="46"/>
  <c r="S252" i="46" s="1"/>
  <c r="J252" i="46"/>
  <c r="I252" i="46"/>
  <c r="G252" i="46"/>
  <c r="AV251" i="46"/>
  <c r="AW251" i="46" s="1"/>
  <c r="AQ251" i="46"/>
  <c r="AR251" i="46" s="1"/>
  <c r="AL251" i="46"/>
  <c r="AM251" i="46" s="1"/>
  <c r="AG251" i="46"/>
  <c r="AH251" i="46" s="1"/>
  <c r="AB251" i="46"/>
  <c r="AC251" i="46" s="1"/>
  <c r="W251" i="46"/>
  <c r="R251" i="46"/>
  <c r="S251" i="46" s="1"/>
  <c r="J251" i="46"/>
  <c r="I251" i="46"/>
  <c r="G251" i="46"/>
  <c r="AV250" i="46"/>
  <c r="AW250" i="46" s="1"/>
  <c r="AQ250" i="46"/>
  <c r="AR250" i="46" s="1"/>
  <c r="AL250" i="46"/>
  <c r="AM250" i="46" s="1"/>
  <c r="AG250" i="46"/>
  <c r="AB250" i="46"/>
  <c r="AC250" i="46" s="1"/>
  <c r="W250" i="46"/>
  <c r="X250" i="46" s="1"/>
  <c r="R250" i="46"/>
  <c r="S250" i="46" s="1"/>
  <c r="J250" i="46"/>
  <c r="I250" i="46"/>
  <c r="G250" i="46"/>
  <c r="AV249" i="46"/>
  <c r="AW249" i="46" s="1"/>
  <c r="AQ249" i="46"/>
  <c r="AR249" i="46" s="1"/>
  <c r="AL249" i="46"/>
  <c r="AM249" i="46" s="1"/>
  <c r="AG249" i="46"/>
  <c r="AH250" i="46" s="1"/>
  <c r="AB249" i="46"/>
  <c r="AC249" i="46" s="1"/>
  <c r="W249" i="46"/>
  <c r="X249" i="46" s="1"/>
  <c r="R249" i="46"/>
  <c r="J249" i="46"/>
  <c r="I249" i="46"/>
  <c r="G249" i="46"/>
  <c r="AV248" i="46"/>
  <c r="AW248" i="46" s="1"/>
  <c r="AQ248" i="46"/>
  <c r="AR248" i="46" s="1"/>
  <c r="AL248" i="46"/>
  <c r="AM248" i="46" s="1"/>
  <c r="AG248" i="46"/>
  <c r="AH255" i="46" s="1"/>
  <c r="AC248" i="46"/>
  <c r="AB248" i="46"/>
  <c r="W248" i="46"/>
  <c r="X248" i="46" s="1"/>
  <c r="R248" i="46"/>
  <c r="S248" i="46" s="1"/>
  <c r="J248" i="46"/>
  <c r="I248" i="46"/>
  <c r="G248" i="46"/>
  <c r="AV247" i="46"/>
  <c r="AX247" i="46" s="1"/>
  <c r="AQ247" i="46"/>
  <c r="AR247" i="46" s="1"/>
  <c r="AL247" i="46"/>
  <c r="K247" i="46" s="1"/>
  <c r="AI247" i="46"/>
  <c r="AG247" i="46"/>
  <c r="AH247" i="46" s="1"/>
  <c r="AB247" i="46"/>
  <c r="AD247" i="46" s="1"/>
  <c r="W247" i="46"/>
  <c r="Y247" i="46" s="1"/>
  <c r="R247" i="46"/>
  <c r="S249" i="46" s="1"/>
  <c r="J247" i="46"/>
  <c r="I247" i="46"/>
  <c r="G247" i="46"/>
  <c r="P242" i="46"/>
  <c r="P243" i="46" s="1"/>
  <c r="AV257" i="45"/>
  <c r="AQ257" i="45"/>
  <c r="AR257" i="45" s="1"/>
  <c r="AL257" i="45"/>
  <c r="AM257" i="45" s="1"/>
  <c r="AG257" i="45"/>
  <c r="AH257" i="45" s="1"/>
  <c r="AB257" i="45"/>
  <c r="AC257" i="45" s="1"/>
  <c r="W257" i="45"/>
  <c r="X257" i="45" s="1"/>
  <c r="R257" i="45"/>
  <c r="S257" i="45" s="1"/>
  <c r="K257" i="45"/>
  <c r="J257" i="45"/>
  <c r="I257" i="45"/>
  <c r="G257" i="45"/>
  <c r="AW256" i="45"/>
  <c r="AV256" i="45"/>
  <c r="AQ256" i="45"/>
  <c r="AR256" i="45" s="1"/>
  <c r="AL256" i="45"/>
  <c r="AM256" i="45" s="1"/>
  <c r="AG256" i="45"/>
  <c r="AH256" i="45" s="1"/>
  <c r="AB256" i="45"/>
  <c r="AC256" i="45" s="1"/>
  <c r="W256" i="45"/>
  <c r="X256" i="45" s="1"/>
  <c r="R256" i="45"/>
  <c r="S256" i="45" s="1"/>
  <c r="K256" i="45"/>
  <c r="J256" i="45"/>
  <c r="I256" i="45"/>
  <c r="G256" i="45"/>
  <c r="AV255" i="45"/>
  <c r="K255" i="45" s="1"/>
  <c r="AQ255" i="45"/>
  <c r="AL255" i="45"/>
  <c r="AM255" i="45" s="1"/>
  <c r="AG255" i="45"/>
  <c r="AH255" i="45" s="1"/>
  <c r="AB255" i="45"/>
  <c r="AC255" i="45" s="1"/>
  <c r="W255" i="45"/>
  <c r="X255" i="45" s="1"/>
  <c r="R255" i="45"/>
  <c r="S255" i="45" s="1"/>
  <c r="J255" i="45"/>
  <c r="I255" i="45"/>
  <c r="G255" i="45"/>
  <c r="AV254" i="45"/>
  <c r="AW254" i="45" s="1"/>
  <c r="AR254" i="45"/>
  <c r="AQ254" i="45"/>
  <c r="AL254" i="45"/>
  <c r="AM254" i="45" s="1"/>
  <c r="AG254" i="45"/>
  <c r="AH254" i="45" s="1"/>
  <c r="AB254" i="45"/>
  <c r="AC254" i="45" s="1"/>
  <c r="W254" i="45"/>
  <c r="X254" i="45" s="1"/>
  <c r="R254" i="45"/>
  <c r="S254" i="45" s="1"/>
  <c r="J254" i="45"/>
  <c r="I254" i="45"/>
  <c r="G254" i="45"/>
  <c r="AV253" i="45"/>
  <c r="AW253" i="45" s="1"/>
  <c r="AQ253" i="45"/>
  <c r="K253" i="45" s="1"/>
  <c r="AL253" i="45"/>
  <c r="AG253" i="45"/>
  <c r="AH253" i="45" s="1"/>
  <c r="AB253" i="45"/>
  <c r="AC253" i="45" s="1"/>
  <c r="W253" i="45"/>
  <c r="X253" i="45" s="1"/>
  <c r="R253" i="45"/>
  <c r="S253" i="45" s="1"/>
  <c r="J253" i="45"/>
  <c r="I253" i="45"/>
  <c r="G253" i="45"/>
  <c r="AV252" i="45"/>
  <c r="AW252" i="45" s="1"/>
  <c r="AQ252" i="45"/>
  <c r="AR252" i="45" s="1"/>
  <c r="AM252" i="45"/>
  <c r="AL252" i="45"/>
  <c r="K252" i="45" s="1"/>
  <c r="AG252" i="45"/>
  <c r="AH252" i="45" s="1"/>
  <c r="AB252" i="45"/>
  <c r="AC252" i="45" s="1"/>
  <c r="W252" i="45"/>
  <c r="X252" i="45" s="1"/>
  <c r="R252" i="45"/>
  <c r="S252" i="45" s="1"/>
  <c r="J252" i="45"/>
  <c r="I252" i="45"/>
  <c r="G252" i="45"/>
  <c r="AV251" i="45"/>
  <c r="AW251" i="45" s="1"/>
  <c r="AQ251" i="45"/>
  <c r="AR251" i="45" s="1"/>
  <c r="AL251" i="45"/>
  <c r="K251" i="45" s="1"/>
  <c r="AG251" i="45"/>
  <c r="AB251" i="45"/>
  <c r="AC251" i="45" s="1"/>
  <c r="W251" i="45"/>
  <c r="X251" i="45" s="1"/>
  <c r="R251" i="45"/>
  <c r="S251" i="45" s="1"/>
  <c r="J251" i="45"/>
  <c r="I251" i="45"/>
  <c r="G251" i="45"/>
  <c r="AV250" i="45"/>
  <c r="AW250" i="45" s="1"/>
  <c r="AQ250" i="45"/>
  <c r="AR250" i="45" s="1"/>
  <c r="AL250" i="45"/>
  <c r="AM250" i="45" s="1"/>
  <c r="AH250" i="45"/>
  <c r="AG250" i="45"/>
  <c r="K250" i="45" s="1"/>
  <c r="AB250" i="45"/>
  <c r="AC250" i="45" s="1"/>
  <c r="W250" i="45"/>
  <c r="X250" i="45" s="1"/>
  <c r="R250" i="45"/>
  <c r="S250" i="45" s="1"/>
  <c r="J250" i="45"/>
  <c r="I250" i="45"/>
  <c r="G250" i="45"/>
  <c r="AV249" i="45"/>
  <c r="AW249" i="45" s="1"/>
  <c r="AQ249" i="45"/>
  <c r="AR249" i="45" s="1"/>
  <c r="AL249" i="45"/>
  <c r="AM249" i="45" s="1"/>
  <c r="AG249" i="45"/>
  <c r="AH249" i="45" s="1"/>
  <c r="AB249" i="45"/>
  <c r="W249" i="45"/>
  <c r="X249" i="45" s="1"/>
  <c r="R249" i="45"/>
  <c r="S249" i="45" s="1"/>
  <c r="J249" i="45"/>
  <c r="I249" i="45"/>
  <c r="G249" i="45"/>
  <c r="AV248" i="45"/>
  <c r="AW248" i="45" s="1"/>
  <c r="AQ248" i="45"/>
  <c r="AR248" i="45" s="1"/>
  <c r="AL248" i="45"/>
  <c r="AM248" i="45" s="1"/>
  <c r="AG248" i="45"/>
  <c r="AH251" i="45" s="1"/>
  <c r="AC248" i="45"/>
  <c r="AB248" i="45"/>
  <c r="AC249" i="45" s="1"/>
  <c r="W248" i="45"/>
  <c r="X248" i="45" s="1"/>
  <c r="R248" i="45"/>
  <c r="S248" i="45" s="1"/>
  <c r="J248" i="45"/>
  <c r="I248" i="45"/>
  <c r="G248" i="45"/>
  <c r="AV247" i="45"/>
  <c r="AW257" i="45" s="1"/>
  <c r="AQ247" i="45"/>
  <c r="AR255" i="45" s="1"/>
  <c r="AL247" i="45"/>
  <c r="AM253" i="45" s="1"/>
  <c r="AI247" i="45"/>
  <c r="AG247" i="45"/>
  <c r="AB247" i="45"/>
  <c r="AD247" i="45" s="1"/>
  <c r="W247" i="45"/>
  <c r="X247" i="45" s="1"/>
  <c r="R247" i="45"/>
  <c r="S247" i="45" s="1"/>
  <c r="J247" i="45"/>
  <c r="I247" i="45"/>
  <c r="G247" i="45"/>
  <c r="P242" i="45"/>
  <c r="P243" i="45" s="1"/>
  <c r="C1" i="44"/>
  <c r="AV475" i="44"/>
  <c r="AW475" i="44" s="1"/>
  <c r="K475" i="44"/>
  <c r="J475" i="44"/>
  <c r="I475" i="44"/>
  <c r="G475" i="44"/>
  <c r="AV474" i="44"/>
  <c r="J474" i="44"/>
  <c r="I474" i="44"/>
  <c r="G474" i="44"/>
  <c r="AV473" i="44"/>
  <c r="AW473" i="44" s="1"/>
  <c r="AQ473" i="44"/>
  <c r="AL473" i="44"/>
  <c r="AM473" i="44" s="1"/>
  <c r="AG473" i="44"/>
  <c r="AB473" i="44"/>
  <c r="W473" i="44"/>
  <c r="K473" i="44" s="1"/>
  <c r="R473" i="44"/>
  <c r="J473" i="44"/>
  <c r="I473" i="44"/>
  <c r="G473" i="44"/>
  <c r="AV472" i="44"/>
  <c r="AW472" i="44" s="1"/>
  <c r="AQ472" i="44"/>
  <c r="AR472" i="44" s="1"/>
  <c r="AL472" i="44"/>
  <c r="AG472" i="44"/>
  <c r="AH472" i="44" s="1"/>
  <c r="AB472" i="44"/>
  <c r="AC472" i="44" s="1"/>
  <c r="W472" i="44"/>
  <c r="X472" i="44" s="1"/>
  <c r="R472" i="44"/>
  <c r="J472" i="44"/>
  <c r="I472" i="44"/>
  <c r="G472" i="44"/>
  <c r="AV471" i="44"/>
  <c r="AW471" i="44" s="1"/>
  <c r="AQ471" i="44"/>
  <c r="AL471" i="44"/>
  <c r="AM471" i="44" s="1"/>
  <c r="AG471" i="44"/>
  <c r="AH471" i="44" s="1"/>
  <c r="AB471" i="44"/>
  <c r="W471" i="44"/>
  <c r="X471" i="44" s="1"/>
  <c r="R471" i="44"/>
  <c r="J471" i="44"/>
  <c r="I471" i="44"/>
  <c r="G471" i="44"/>
  <c r="AV470" i="44"/>
  <c r="AQ470" i="44"/>
  <c r="AR470" i="44" s="1"/>
  <c r="AL470" i="44"/>
  <c r="K470" i="44" s="1"/>
  <c r="AG470" i="44"/>
  <c r="AH470" i="44" s="1"/>
  <c r="AB470" i="44"/>
  <c r="W470" i="44"/>
  <c r="X470" i="44" s="1"/>
  <c r="R470" i="44"/>
  <c r="J470" i="44"/>
  <c r="I470" i="44"/>
  <c r="G470" i="44"/>
  <c r="AQ469" i="44"/>
  <c r="AL469" i="44"/>
  <c r="AG469" i="44"/>
  <c r="AH469" i="44" s="1"/>
  <c r="AB469" i="44"/>
  <c r="AC469" i="44" s="1"/>
  <c r="W469" i="44"/>
  <c r="R469" i="44"/>
  <c r="S469" i="44" s="1"/>
  <c r="J469" i="44"/>
  <c r="I469" i="44"/>
  <c r="G469" i="44"/>
  <c r="AV468" i="44"/>
  <c r="AQ468" i="44"/>
  <c r="AL468" i="44"/>
  <c r="AG468" i="44"/>
  <c r="AH468" i="44" s="1"/>
  <c r="AB468" i="44"/>
  <c r="AC468" i="44" s="1"/>
  <c r="W468" i="44"/>
  <c r="X468" i="44" s="1"/>
  <c r="R468" i="44"/>
  <c r="K468" i="44" s="1"/>
  <c r="J468" i="44"/>
  <c r="I468" i="44"/>
  <c r="G468" i="44"/>
  <c r="AV467" i="44"/>
  <c r="AQ467" i="44"/>
  <c r="AL467" i="44"/>
  <c r="AG467" i="44"/>
  <c r="AB467" i="44"/>
  <c r="AC467" i="44" s="1"/>
  <c r="W467" i="44"/>
  <c r="X467" i="44" s="1"/>
  <c r="R467" i="44"/>
  <c r="S467" i="44" s="1"/>
  <c r="K467" i="44"/>
  <c r="J467" i="44"/>
  <c r="I467" i="44"/>
  <c r="G467" i="44"/>
  <c r="AV466" i="44"/>
  <c r="AW466" i="44" s="1"/>
  <c r="AQ466" i="44"/>
  <c r="AL466" i="44"/>
  <c r="AG466" i="44"/>
  <c r="AB466" i="44"/>
  <c r="W466" i="44"/>
  <c r="X466" i="44" s="1"/>
  <c r="R466" i="44"/>
  <c r="S466" i="44" s="1"/>
  <c r="J466" i="44"/>
  <c r="I466" i="44"/>
  <c r="G466" i="44"/>
  <c r="AV465" i="44"/>
  <c r="AW465" i="44" s="1"/>
  <c r="AQ465" i="44"/>
  <c r="AL465" i="44"/>
  <c r="AG465" i="44"/>
  <c r="AB465" i="44"/>
  <c r="K465" i="44" s="1"/>
  <c r="W465" i="44"/>
  <c r="X465" i="44" s="1"/>
  <c r="R465" i="44"/>
  <c r="J465" i="44"/>
  <c r="I465" i="44"/>
  <c r="G465" i="44"/>
  <c r="AV464" i="44"/>
  <c r="AW464" i="44" s="1"/>
  <c r="AQ464" i="44"/>
  <c r="AR464" i="44" s="1"/>
  <c r="AL464" i="44"/>
  <c r="AG464" i="44"/>
  <c r="AB464" i="44"/>
  <c r="AC464" i="44" s="1"/>
  <c r="W464" i="44"/>
  <c r="R464" i="44"/>
  <c r="S464" i="44" s="1"/>
  <c r="J464" i="44"/>
  <c r="I464" i="44"/>
  <c r="G464" i="44"/>
  <c r="AV463" i="44"/>
  <c r="AW463" i="44" s="1"/>
  <c r="AQ463" i="44"/>
  <c r="AL463" i="44"/>
  <c r="AG463" i="44"/>
  <c r="AB463" i="44"/>
  <c r="W463" i="44"/>
  <c r="R463" i="44"/>
  <c r="K463" i="44" s="1"/>
  <c r="J463" i="44"/>
  <c r="I463" i="44"/>
  <c r="G463" i="44"/>
  <c r="AV462" i="44"/>
  <c r="AW462" i="44" s="1"/>
  <c r="AQ462" i="44"/>
  <c r="AL462" i="44"/>
  <c r="AM462" i="44" s="1"/>
  <c r="AG462" i="44"/>
  <c r="AB462" i="44"/>
  <c r="W462" i="44"/>
  <c r="R462" i="44"/>
  <c r="S462" i="44" s="1"/>
  <c r="K462" i="44"/>
  <c r="J462" i="44"/>
  <c r="I462" i="44"/>
  <c r="G462" i="44"/>
  <c r="AV461" i="44"/>
  <c r="AW461" i="44" s="1"/>
  <c r="AQ461" i="44"/>
  <c r="AL461" i="44"/>
  <c r="AM461" i="44" s="1"/>
  <c r="AG461" i="44"/>
  <c r="AB461" i="44"/>
  <c r="W461" i="44"/>
  <c r="R461" i="44"/>
  <c r="K461" i="44" s="1"/>
  <c r="J461" i="44"/>
  <c r="I461" i="44"/>
  <c r="G461" i="44"/>
  <c r="AV460" i="44"/>
  <c r="AW460" i="44" s="1"/>
  <c r="AQ460" i="44"/>
  <c r="AR460" i="44" s="1"/>
  <c r="AL460" i="44"/>
  <c r="AM460" i="44" s="1"/>
  <c r="AG460" i="44"/>
  <c r="AB460" i="44"/>
  <c r="W460" i="44"/>
  <c r="R460" i="44"/>
  <c r="J460" i="44"/>
  <c r="I460" i="44"/>
  <c r="G460" i="44"/>
  <c r="AV459" i="44"/>
  <c r="AQ459" i="44"/>
  <c r="AL459" i="44"/>
  <c r="AM459" i="44" s="1"/>
  <c r="AG459" i="44"/>
  <c r="K459" i="44" s="1"/>
  <c r="AB459" i="44"/>
  <c r="W459" i="44"/>
  <c r="R459" i="44"/>
  <c r="J459" i="44"/>
  <c r="I459" i="44"/>
  <c r="G459" i="44"/>
  <c r="AV458" i="44"/>
  <c r="AW458" i="44" s="1"/>
  <c r="AQ458" i="44"/>
  <c r="AL458" i="44"/>
  <c r="AG458" i="44"/>
  <c r="AB458" i="44"/>
  <c r="K458" i="44" s="1"/>
  <c r="W458" i="44"/>
  <c r="R458" i="44"/>
  <c r="J458" i="44"/>
  <c r="I458" i="44"/>
  <c r="G458" i="44"/>
  <c r="AV457" i="44"/>
  <c r="AW457" i="44" s="1"/>
  <c r="AQ457" i="44"/>
  <c r="AL457" i="44"/>
  <c r="AM457" i="44" s="1"/>
  <c r="AG457" i="44"/>
  <c r="AH457" i="44" s="1"/>
  <c r="AB457" i="44"/>
  <c r="AC457" i="44" s="1"/>
  <c r="W457" i="44"/>
  <c r="R457" i="44"/>
  <c r="J457" i="44"/>
  <c r="I457" i="44"/>
  <c r="G457" i="44"/>
  <c r="AW456" i="44"/>
  <c r="AV456" i="44"/>
  <c r="AQ456" i="44"/>
  <c r="AR456" i="44" s="1"/>
  <c r="AL456" i="44"/>
  <c r="AM456" i="44" s="1"/>
  <c r="AG456" i="44"/>
  <c r="AB456" i="44"/>
  <c r="AC456" i="44" s="1"/>
  <c r="W456" i="44"/>
  <c r="X456" i="44" s="1"/>
  <c r="R456" i="44"/>
  <c r="J456" i="44"/>
  <c r="I456" i="44"/>
  <c r="G456" i="44"/>
  <c r="AV455" i="44"/>
  <c r="AW447" i="44" s="1"/>
  <c r="AQ455" i="44"/>
  <c r="AR461" i="44" s="1"/>
  <c r="AM455" i="44"/>
  <c r="AL455" i="44"/>
  <c r="AG455" i="44"/>
  <c r="AH455" i="44" s="1"/>
  <c r="AB455" i="44"/>
  <c r="AC455" i="44" s="1"/>
  <c r="W455" i="44"/>
  <c r="R455" i="44"/>
  <c r="J455" i="44"/>
  <c r="I455" i="44"/>
  <c r="G455" i="44"/>
  <c r="AV454" i="44"/>
  <c r="AQ454" i="44"/>
  <c r="AR454" i="44" s="1"/>
  <c r="AL454" i="44"/>
  <c r="AM454" i="44" s="1"/>
  <c r="AG454" i="44"/>
  <c r="AH454" i="44" s="1"/>
  <c r="AB454" i="44"/>
  <c r="AC454" i="44" s="1"/>
  <c r="W454" i="44"/>
  <c r="R454" i="44"/>
  <c r="J454" i="44"/>
  <c r="I454" i="44"/>
  <c r="G454" i="44"/>
  <c r="AV453" i="44"/>
  <c r="AW459" i="44" s="1"/>
  <c r="AQ453" i="44"/>
  <c r="AL453" i="44"/>
  <c r="AG453" i="44"/>
  <c r="AH453" i="44" s="1"/>
  <c r="AB453" i="44"/>
  <c r="AC470" i="44" s="1"/>
  <c r="W453" i="44"/>
  <c r="X453" i="44" s="1"/>
  <c r="R453" i="44"/>
  <c r="J453" i="44"/>
  <c r="I453" i="44"/>
  <c r="G453" i="44"/>
  <c r="AV452" i="44"/>
  <c r="AQ452" i="44"/>
  <c r="AR452" i="44" s="1"/>
  <c r="AL452" i="44"/>
  <c r="AM472" i="44" s="1"/>
  <c r="AG452" i="44"/>
  <c r="AH452" i="44" s="1"/>
  <c r="AB452" i="44"/>
  <c r="AC452" i="44" s="1"/>
  <c r="W452" i="44"/>
  <c r="X452" i="44" s="1"/>
  <c r="R452" i="44"/>
  <c r="K452" i="44" s="1"/>
  <c r="J452" i="44"/>
  <c r="I452" i="44"/>
  <c r="G452" i="44"/>
  <c r="AV451" i="44"/>
  <c r="AQ451" i="44"/>
  <c r="AR473" i="44" s="1"/>
  <c r="AL451" i="44"/>
  <c r="AG451" i="44"/>
  <c r="AH451" i="44" s="1"/>
  <c r="AB451" i="44"/>
  <c r="W451" i="44"/>
  <c r="R451" i="44"/>
  <c r="S451" i="44" s="1"/>
  <c r="K451" i="44"/>
  <c r="J451" i="44"/>
  <c r="I451" i="44"/>
  <c r="G451" i="44"/>
  <c r="AV450" i="44"/>
  <c r="AQ450" i="44"/>
  <c r="AL450" i="44"/>
  <c r="AM450" i="44" s="1"/>
  <c r="AG450" i="44"/>
  <c r="AB450" i="44"/>
  <c r="AC450" i="44" s="1"/>
  <c r="W450" i="44"/>
  <c r="X450" i="44" s="1"/>
  <c r="R450" i="44"/>
  <c r="S450" i="44" s="1"/>
  <c r="J450" i="44"/>
  <c r="I450" i="44"/>
  <c r="G450" i="44"/>
  <c r="AV449" i="44"/>
  <c r="AW449" i="44" s="1"/>
  <c r="AQ449" i="44"/>
  <c r="AL449" i="44"/>
  <c r="AG449" i="44"/>
  <c r="AH449" i="44" s="1"/>
  <c r="AB449" i="44"/>
  <c r="AC449" i="44" s="1"/>
  <c r="W449" i="44"/>
  <c r="R449" i="44"/>
  <c r="S449" i="44" s="1"/>
  <c r="J449" i="44"/>
  <c r="I449" i="44"/>
  <c r="G449" i="44"/>
  <c r="AV448" i="44"/>
  <c r="AQ448" i="44"/>
  <c r="AL448" i="44"/>
  <c r="AG448" i="44"/>
  <c r="AH460" i="44" s="1"/>
  <c r="AC448" i="44"/>
  <c r="AB448" i="44"/>
  <c r="W448" i="44"/>
  <c r="X448" i="44" s="1"/>
  <c r="R448" i="44"/>
  <c r="S448" i="44" s="1"/>
  <c r="J448" i="44"/>
  <c r="I448" i="44"/>
  <c r="G448" i="44"/>
  <c r="AV447" i="44"/>
  <c r="AQ447" i="44"/>
  <c r="AL447" i="44"/>
  <c r="AG447" i="44"/>
  <c r="AB447" i="44"/>
  <c r="AC471" i="44" s="1"/>
  <c r="W447" i="44"/>
  <c r="X454" i="44" s="1"/>
  <c r="S447" i="44"/>
  <c r="R447" i="44"/>
  <c r="K447" i="44"/>
  <c r="J447" i="44"/>
  <c r="I447" i="44"/>
  <c r="G447" i="44"/>
  <c r="AV446" i="44"/>
  <c r="AQ446" i="44"/>
  <c r="AL446" i="44"/>
  <c r="AG446" i="44"/>
  <c r="AB446" i="44"/>
  <c r="AC446" i="44" s="1"/>
  <c r="W446" i="44"/>
  <c r="X446" i="44" s="1"/>
  <c r="R446" i="44"/>
  <c r="S473" i="44" s="1"/>
  <c r="K446" i="44"/>
  <c r="J446" i="44"/>
  <c r="I446" i="44"/>
  <c r="G446" i="44"/>
  <c r="AV445" i="44"/>
  <c r="AQ445" i="44"/>
  <c r="AL445" i="44"/>
  <c r="AG445" i="44"/>
  <c r="AB445" i="44"/>
  <c r="W445" i="44"/>
  <c r="X455" i="44" s="1"/>
  <c r="R445" i="44"/>
  <c r="S445" i="44" s="1"/>
  <c r="J445" i="44"/>
  <c r="I445" i="44"/>
  <c r="G445" i="44"/>
  <c r="AX444" i="44"/>
  <c r="AW444" i="44"/>
  <c r="AV444" i="44"/>
  <c r="AQ444" i="44"/>
  <c r="AL444" i="44"/>
  <c r="AG444" i="44"/>
  <c r="AH461" i="44" s="1"/>
  <c r="AB444" i="44"/>
  <c r="AC473" i="44" s="1"/>
  <c r="W444" i="44"/>
  <c r="R444" i="44"/>
  <c r="S444" i="44" s="1"/>
  <c r="K444" i="44"/>
  <c r="J444" i="44"/>
  <c r="I444" i="44"/>
  <c r="G444" i="44"/>
  <c r="P440" i="44"/>
  <c r="P439" i="44"/>
  <c r="U439" i="44" s="1"/>
  <c r="AC94" i="6"/>
  <c r="S94" i="6"/>
  <c r="M94" i="6"/>
  <c r="F94" i="6"/>
  <c r="AC93" i="6"/>
  <c r="S93" i="6"/>
  <c r="M93" i="6"/>
  <c r="F93" i="6"/>
  <c r="AC92" i="6"/>
  <c r="S92" i="6"/>
  <c r="M92" i="6"/>
  <c r="F92" i="6"/>
  <c r="AL91" i="6"/>
  <c r="AJ91" i="6"/>
  <c r="AH91" i="6"/>
  <c r="AC91" i="6"/>
  <c r="AD91" i="6" s="1"/>
  <c r="S91" i="6"/>
  <c r="T91" i="6" s="1"/>
  <c r="M91" i="6"/>
  <c r="N91" i="6" s="1"/>
  <c r="F91" i="6"/>
  <c r="AF91" i="6" s="1"/>
  <c r="AL90" i="6"/>
  <c r="AJ90" i="6"/>
  <c r="AH90" i="6"/>
  <c r="AF90" i="6"/>
  <c r="AC90" i="6"/>
  <c r="AD90" i="6" s="1"/>
  <c r="S90" i="6"/>
  <c r="T90" i="6" s="1"/>
  <c r="M90" i="6"/>
  <c r="N90" i="6" s="1"/>
  <c r="F90" i="6"/>
  <c r="AB90" i="6" s="1"/>
  <c r="AL89" i="6"/>
  <c r="AJ89" i="6"/>
  <c r="AH89" i="6"/>
  <c r="AF89" i="6"/>
  <c r="AD89" i="6"/>
  <c r="AC89" i="6"/>
  <c r="S89" i="6"/>
  <c r="T89" i="6" s="1"/>
  <c r="M89" i="6"/>
  <c r="N89" i="6" s="1"/>
  <c r="F89" i="6"/>
  <c r="AB89" i="6" s="1"/>
  <c r="AC88" i="6"/>
  <c r="F88" i="6" s="1"/>
  <c r="S88" i="6"/>
  <c r="T88" i="6" s="1"/>
  <c r="M88" i="6"/>
  <c r="N88" i="6" s="1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K130" i="20"/>
  <c r="K146" i="62"/>
  <c r="M143" i="62"/>
  <c r="M142" i="62"/>
  <c r="M141" i="62"/>
  <c r="M146" i="62" s="1"/>
  <c r="M137" i="62"/>
  <c r="M136" i="62"/>
  <c r="M135" i="62"/>
  <c r="M134" i="62"/>
  <c r="M133" i="62"/>
  <c r="M138" i="62" s="1"/>
  <c r="K138" i="62" s="1"/>
  <c r="M129" i="62"/>
  <c r="M128" i="62"/>
  <c r="M127" i="62"/>
  <c r="M126" i="62"/>
  <c r="M125" i="62"/>
  <c r="M130" i="62" s="1"/>
  <c r="K130" i="62" s="1"/>
  <c r="M121" i="62"/>
  <c r="M120" i="62"/>
  <c r="M119" i="62"/>
  <c r="M118" i="62"/>
  <c r="M117" i="62"/>
  <c r="K114" i="61"/>
  <c r="K106" i="61"/>
  <c r="K98" i="61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K146" i="20"/>
  <c r="M143" i="20"/>
  <c r="M142" i="20"/>
  <c r="M141" i="20"/>
  <c r="M146" i="20" s="1"/>
  <c r="M133" i="20"/>
  <c r="M138" i="20" s="1"/>
  <c r="K138" i="20" s="1"/>
  <c r="M129" i="20"/>
  <c r="M128" i="20"/>
  <c r="M127" i="20"/>
  <c r="M126" i="20"/>
  <c r="M125" i="20"/>
  <c r="M130" i="20" s="1"/>
  <c r="M121" i="20"/>
  <c r="M120" i="20"/>
  <c r="M119" i="20"/>
  <c r="M118" i="20"/>
  <c r="M117" i="20"/>
  <c r="K106" i="19"/>
  <c r="K98" i="19"/>
  <c r="K86" i="19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8" i="19" s="1"/>
  <c r="M93" i="19"/>
  <c r="K126" i="19" l="1"/>
  <c r="K174" i="20"/>
  <c r="K182" i="20"/>
  <c r="K158" i="20"/>
  <c r="K134" i="19"/>
  <c r="K166" i="20"/>
  <c r="K142" i="19"/>
  <c r="C377" i="29"/>
  <c r="B387" i="29"/>
  <c r="M249" i="52"/>
  <c r="Z242" i="52"/>
  <c r="U243" i="52"/>
  <c r="S247" i="52"/>
  <c r="X247" i="52"/>
  <c r="P243" i="52"/>
  <c r="AC247" i="52"/>
  <c r="AN247" i="52"/>
  <c r="AR247" i="52"/>
  <c r="K247" i="52"/>
  <c r="M250" i="51"/>
  <c r="M247" i="51"/>
  <c r="L247" i="51"/>
  <c r="M249" i="51"/>
  <c r="M248" i="51"/>
  <c r="AW247" i="51"/>
  <c r="AX247" i="51"/>
  <c r="AW248" i="51"/>
  <c r="U242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E242" i="50"/>
  <c r="AR247" i="50"/>
  <c r="AR250" i="49"/>
  <c r="U242" i="49"/>
  <c r="AM248" i="49"/>
  <c r="AR247" i="49"/>
  <c r="AR249" i="49"/>
  <c r="K247" i="49"/>
  <c r="AS247" i="49"/>
  <c r="AW247" i="49"/>
  <c r="K251" i="49"/>
  <c r="K248" i="49"/>
  <c r="M248" i="49" s="1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U242" i="48"/>
  <c r="K252" i="48"/>
  <c r="T247" i="48"/>
  <c r="X247" i="48"/>
  <c r="K248" i="48"/>
  <c r="M248" i="48" s="1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U242" i="47"/>
  <c r="S247" i="47"/>
  <c r="T247" i="47"/>
  <c r="X247" i="47"/>
  <c r="AC247" i="47"/>
  <c r="AH247" i="47"/>
  <c r="AR247" i="47"/>
  <c r="AH249" i="46"/>
  <c r="AN247" i="46"/>
  <c r="AS247" i="46"/>
  <c r="K254" i="46"/>
  <c r="AW247" i="46"/>
  <c r="U242" i="46"/>
  <c r="K252" i="46"/>
  <c r="S247" i="46"/>
  <c r="K251" i="46"/>
  <c r="T247" i="46"/>
  <c r="K250" i="46"/>
  <c r="K249" i="46"/>
  <c r="X247" i="46"/>
  <c r="K248" i="46"/>
  <c r="M248" i="46" s="1"/>
  <c r="AR253" i="46"/>
  <c r="AH248" i="46"/>
  <c r="AM247" i="46"/>
  <c r="X251" i="46"/>
  <c r="AC253" i="46"/>
  <c r="AC247" i="46"/>
  <c r="M250" i="45"/>
  <c r="AM251" i="45"/>
  <c r="AN247" i="45"/>
  <c r="AR247" i="45"/>
  <c r="K247" i="45"/>
  <c r="K254" i="45"/>
  <c r="U242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U440" i="44"/>
  <c r="Z439" i="44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M463" i="44" s="1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M468" i="44" s="1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M464" i="44" s="1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M470" i="44" s="1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Z88" i="6"/>
  <c r="X88" i="6"/>
  <c r="V88" i="6"/>
  <c r="R88" i="6"/>
  <c r="P88" i="6"/>
  <c r="L88" i="6"/>
  <c r="J88" i="6"/>
  <c r="G88" i="6"/>
  <c r="AL88" i="6"/>
  <c r="AJ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M122" i="62"/>
  <c r="K122" i="62" s="1"/>
  <c r="M122" i="20"/>
  <c r="K122" i="20" s="1"/>
  <c r="B397" i="29" l="1"/>
  <c r="C387" i="29"/>
  <c r="L247" i="52"/>
  <c r="M247" i="52"/>
  <c r="AE242" i="52"/>
  <c r="Z243" i="52"/>
  <c r="M248" i="52"/>
  <c r="U243" i="51"/>
  <c r="Z242" i="51"/>
  <c r="AJ242" i="50"/>
  <c r="AE243" i="50"/>
  <c r="M251" i="49"/>
  <c r="M247" i="49"/>
  <c r="L247" i="49"/>
  <c r="M252" i="49"/>
  <c r="M250" i="49"/>
  <c r="M249" i="49"/>
  <c r="M254" i="49"/>
  <c r="U243" i="49"/>
  <c r="Z242" i="49"/>
  <c r="M253" i="49"/>
  <c r="M247" i="48"/>
  <c r="L247" i="48"/>
  <c r="M252" i="48"/>
  <c r="U243" i="48"/>
  <c r="Z242" i="48"/>
  <c r="M249" i="48"/>
  <c r="M256" i="48"/>
  <c r="M253" i="48"/>
  <c r="M251" i="48"/>
  <c r="M255" i="48"/>
  <c r="M257" i="48"/>
  <c r="M254" i="48"/>
  <c r="M250" i="48"/>
  <c r="U243" i="47"/>
  <c r="Z242" i="47"/>
  <c r="M249" i="46"/>
  <c r="M250" i="46"/>
  <c r="M251" i="46"/>
  <c r="M252" i="46"/>
  <c r="U243" i="46"/>
  <c r="Z242" i="46"/>
  <c r="M254" i="46"/>
  <c r="M253" i="46"/>
  <c r="M247" i="46"/>
  <c r="L247" i="46"/>
  <c r="M255" i="46"/>
  <c r="M249" i="45"/>
  <c r="U243" i="45"/>
  <c r="Z242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Z440" i="44"/>
  <c r="AE439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B16" i="43"/>
  <c r="AC16" i="43"/>
  <c r="AE16" i="43"/>
  <c r="AF16" i="43"/>
  <c r="AG16" i="43"/>
  <c r="AH16" i="43"/>
  <c r="AA16" i="43"/>
  <c r="Z16" i="43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B142" i="41"/>
  <c r="C142" i="41" s="1"/>
  <c r="B141" i="41"/>
  <c r="C141" i="41" s="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B6" i="13" s="1"/>
  <c r="M89" i="62"/>
  <c r="M53" i="62"/>
  <c r="AE14" i="43"/>
  <c r="K110" i="62"/>
  <c r="K86" i="62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5" i="62"/>
  <c r="M84" i="62"/>
  <c r="M83" i="62"/>
  <c r="M82" i="62"/>
  <c r="M81" i="62"/>
  <c r="M86" i="62" s="1"/>
  <c r="K86" i="61"/>
  <c r="K78" i="61"/>
  <c r="K70" i="6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89" i="20"/>
  <c r="M85" i="20"/>
  <c r="M84" i="20"/>
  <c r="M83" i="20"/>
  <c r="M82" i="20"/>
  <c r="M81" i="20"/>
  <c r="K58" i="19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C17" i="13" l="1"/>
  <c r="C16" i="13"/>
  <c r="C15" i="13"/>
  <c r="B407" i="29"/>
  <c r="C397" i="29"/>
  <c r="AJ242" i="52"/>
  <c r="AE243" i="52"/>
  <c r="AE242" i="51"/>
  <c r="Z243" i="51"/>
  <c r="AO242" i="50"/>
  <c r="AJ243" i="50"/>
  <c r="Z243" i="49"/>
  <c r="AE242" i="49"/>
  <c r="Z243" i="48"/>
  <c r="AE242" i="48"/>
  <c r="Z243" i="47"/>
  <c r="AE242" i="47"/>
  <c r="Z243" i="46"/>
  <c r="AE242" i="46"/>
  <c r="Z243" i="45"/>
  <c r="AE242" i="45"/>
  <c r="AE440" i="44"/>
  <c r="AJ439" i="44"/>
  <c r="M94" i="20"/>
  <c r="M94" i="62"/>
  <c r="K94" i="62" s="1"/>
  <c r="M102" i="62"/>
  <c r="K102" i="62" s="1"/>
  <c r="M86" i="20"/>
  <c r="C407" i="29" l="1"/>
  <c r="B417" i="29"/>
  <c r="AJ243" i="52"/>
  <c r="AO242" i="52"/>
  <c r="AJ242" i="51"/>
  <c r="AE243" i="51"/>
  <c r="AO243" i="50"/>
  <c r="AT242" i="50"/>
  <c r="AT243" i="50" s="1"/>
  <c r="AE243" i="49"/>
  <c r="AJ242" i="49"/>
  <c r="AE243" i="48"/>
  <c r="AJ242" i="48"/>
  <c r="AE243" i="47"/>
  <c r="AJ242" i="47"/>
  <c r="AE243" i="46"/>
  <c r="AJ242" i="46"/>
  <c r="AE243" i="45"/>
  <c r="AJ242" i="45"/>
  <c r="AJ440" i="44"/>
  <c r="AO439" i="44"/>
  <c r="E6" i="39"/>
  <c r="H36" i="3"/>
  <c r="AV234" i="49"/>
  <c r="AW234" i="49" s="1"/>
  <c r="AQ234" i="49"/>
  <c r="AR234" i="49" s="1"/>
  <c r="AL234" i="49"/>
  <c r="AM234" i="49" s="1"/>
  <c r="AG234" i="49"/>
  <c r="AH234" i="49" s="1"/>
  <c r="AB234" i="49"/>
  <c r="AC234" i="49" s="1"/>
  <c r="W234" i="49"/>
  <c r="X234" i="49" s="1"/>
  <c r="R234" i="49"/>
  <c r="S234" i="49" s="1"/>
  <c r="K234" i="49"/>
  <c r="J234" i="49"/>
  <c r="I234" i="49"/>
  <c r="G234" i="49"/>
  <c r="AW233" i="49"/>
  <c r="AV233" i="49"/>
  <c r="AQ233" i="49"/>
  <c r="AR233" i="49" s="1"/>
  <c r="AL233" i="49"/>
  <c r="AM233" i="49" s="1"/>
  <c r="AG233" i="49"/>
  <c r="AH233" i="49" s="1"/>
  <c r="AB233" i="49"/>
  <c r="AC233" i="49" s="1"/>
  <c r="W233" i="49"/>
  <c r="X233" i="49" s="1"/>
  <c r="R233" i="49"/>
  <c r="S233" i="49" s="1"/>
  <c r="K233" i="49"/>
  <c r="J233" i="49"/>
  <c r="I233" i="49"/>
  <c r="G233" i="49"/>
  <c r="AV232" i="49"/>
  <c r="K232" i="49" s="1"/>
  <c r="AQ232" i="49"/>
  <c r="AR232" i="49" s="1"/>
  <c r="AL232" i="49"/>
  <c r="AM232" i="49" s="1"/>
  <c r="AG232" i="49"/>
  <c r="AH232" i="49" s="1"/>
  <c r="AB232" i="49"/>
  <c r="AC232" i="49" s="1"/>
  <c r="W232" i="49"/>
  <c r="X232" i="49" s="1"/>
  <c r="R232" i="49"/>
  <c r="S232" i="49" s="1"/>
  <c r="J232" i="49"/>
  <c r="I232" i="49"/>
  <c r="G232" i="49"/>
  <c r="AV231" i="49"/>
  <c r="K231" i="49" s="1"/>
  <c r="AQ231" i="49"/>
  <c r="AL231" i="49"/>
  <c r="AM231" i="49" s="1"/>
  <c r="AG231" i="49"/>
  <c r="AH231" i="49" s="1"/>
  <c r="AB231" i="49"/>
  <c r="AC231" i="49" s="1"/>
  <c r="W231" i="49"/>
  <c r="X231" i="49" s="1"/>
  <c r="R231" i="49"/>
  <c r="S231" i="49" s="1"/>
  <c r="J231" i="49"/>
  <c r="I231" i="49"/>
  <c r="G231" i="49"/>
  <c r="AV230" i="49"/>
  <c r="AW230" i="49" s="1"/>
  <c r="AQ230" i="49"/>
  <c r="K230" i="49" s="1"/>
  <c r="AL230" i="49"/>
  <c r="AM230" i="49" s="1"/>
  <c r="AG230" i="49"/>
  <c r="AH230" i="49" s="1"/>
  <c r="AB230" i="49"/>
  <c r="AC230" i="49" s="1"/>
  <c r="W230" i="49"/>
  <c r="X230" i="49" s="1"/>
  <c r="R230" i="49"/>
  <c r="S230" i="49" s="1"/>
  <c r="J230" i="49"/>
  <c r="I230" i="49"/>
  <c r="G230" i="49"/>
  <c r="AV229" i="49"/>
  <c r="AW229" i="49" s="1"/>
  <c r="AQ229" i="49"/>
  <c r="K229" i="49" s="1"/>
  <c r="AL229" i="49"/>
  <c r="AG229" i="49"/>
  <c r="AH229" i="49" s="1"/>
  <c r="AB229" i="49"/>
  <c r="AC229" i="49" s="1"/>
  <c r="W229" i="49"/>
  <c r="X229" i="49" s="1"/>
  <c r="R229" i="49"/>
  <c r="S229" i="49" s="1"/>
  <c r="J229" i="49"/>
  <c r="I229" i="49"/>
  <c r="G229" i="49"/>
  <c r="AV228" i="49"/>
  <c r="AW228" i="49" s="1"/>
  <c r="AQ228" i="49"/>
  <c r="AR228" i="49" s="1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X227" i="49" s="1"/>
  <c r="AQ227" i="49"/>
  <c r="AS227" i="49" s="1"/>
  <c r="AN227" i="49"/>
  <c r="AL227" i="49"/>
  <c r="AM227" i="49" s="1"/>
  <c r="AG227" i="49"/>
  <c r="AI227" i="49" s="1"/>
  <c r="AB227" i="49"/>
  <c r="AD227" i="49" s="1"/>
  <c r="W227" i="49"/>
  <c r="Y227" i="49" s="1"/>
  <c r="R227" i="49"/>
  <c r="T227" i="49" s="1"/>
  <c r="J227" i="49"/>
  <c r="I227" i="49"/>
  <c r="G227" i="49"/>
  <c r="P222" i="49"/>
  <c r="P223" i="49" s="1"/>
  <c r="AV236" i="45"/>
  <c r="AW236" i="45" s="1"/>
  <c r="AQ236" i="45"/>
  <c r="AR236" i="45" s="1"/>
  <c r="AL236" i="45"/>
  <c r="AM236" i="45" s="1"/>
  <c r="AG236" i="45"/>
  <c r="AH236" i="45" s="1"/>
  <c r="AB236" i="45"/>
  <c r="AC236" i="45" s="1"/>
  <c r="W236" i="45"/>
  <c r="X236" i="45" s="1"/>
  <c r="R236" i="45"/>
  <c r="S236" i="45" s="1"/>
  <c r="K236" i="45"/>
  <c r="J236" i="45"/>
  <c r="I236" i="45"/>
  <c r="G236" i="45"/>
  <c r="AW235" i="45"/>
  <c r="AV235" i="45"/>
  <c r="AQ235" i="45"/>
  <c r="AR235" i="45" s="1"/>
  <c r="AL235" i="45"/>
  <c r="AM235" i="45" s="1"/>
  <c r="AG235" i="45"/>
  <c r="AH235" i="45" s="1"/>
  <c r="AB235" i="45"/>
  <c r="AC235" i="45" s="1"/>
  <c r="W235" i="45"/>
  <c r="X235" i="45" s="1"/>
  <c r="R235" i="45"/>
  <c r="S235" i="45" s="1"/>
  <c r="K235" i="45"/>
  <c r="J235" i="45"/>
  <c r="I235" i="45"/>
  <c r="G235" i="45"/>
  <c r="AV234" i="45"/>
  <c r="K234" i="45" s="1"/>
  <c r="AQ234" i="45"/>
  <c r="AR234" i="45" s="1"/>
  <c r="AL234" i="45"/>
  <c r="AM234" i="45" s="1"/>
  <c r="AG234" i="45"/>
  <c r="AH234" i="45" s="1"/>
  <c r="AB234" i="45"/>
  <c r="AC234" i="45" s="1"/>
  <c r="W234" i="45"/>
  <c r="X234" i="45" s="1"/>
  <c r="R234" i="45"/>
  <c r="S234" i="45" s="1"/>
  <c r="J234" i="45"/>
  <c r="I234" i="45"/>
  <c r="G234" i="45"/>
  <c r="AV233" i="45"/>
  <c r="AW233" i="45" s="1"/>
  <c r="AR233" i="45"/>
  <c r="AQ233" i="45"/>
  <c r="AL233" i="45"/>
  <c r="AM233" i="45" s="1"/>
  <c r="AG233" i="45"/>
  <c r="AH233" i="45" s="1"/>
  <c r="AB233" i="45"/>
  <c r="AC233" i="45" s="1"/>
  <c r="W233" i="45"/>
  <c r="X233" i="45" s="1"/>
  <c r="R233" i="45"/>
  <c r="S233" i="45" s="1"/>
  <c r="J233" i="45"/>
  <c r="I233" i="45"/>
  <c r="G233" i="45"/>
  <c r="AV232" i="45"/>
  <c r="AW232" i="45" s="1"/>
  <c r="AQ232" i="45"/>
  <c r="K232" i="45" s="1"/>
  <c r="AL232" i="45"/>
  <c r="AM232" i="45" s="1"/>
  <c r="AG232" i="45"/>
  <c r="AH232" i="45" s="1"/>
  <c r="AB232" i="45"/>
  <c r="AC232" i="45" s="1"/>
  <c r="W232" i="45"/>
  <c r="X232" i="45" s="1"/>
  <c r="R232" i="45"/>
  <c r="S232" i="45" s="1"/>
  <c r="J232" i="45"/>
  <c r="I232" i="45"/>
  <c r="G232" i="45"/>
  <c r="AV231" i="45"/>
  <c r="AW231" i="45" s="1"/>
  <c r="AQ231" i="45"/>
  <c r="AR231" i="45" s="1"/>
  <c r="AM231" i="45"/>
  <c r="AL231" i="45"/>
  <c r="AG231" i="45"/>
  <c r="AH231" i="45" s="1"/>
  <c r="AB231" i="45"/>
  <c r="AC231" i="45" s="1"/>
  <c r="W231" i="45"/>
  <c r="X231" i="45" s="1"/>
  <c r="R231" i="45"/>
  <c r="S231" i="45" s="1"/>
  <c r="J231" i="45"/>
  <c r="I231" i="45"/>
  <c r="G231" i="45"/>
  <c r="AV230" i="45"/>
  <c r="AW230" i="45" s="1"/>
  <c r="AQ230" i="45"/>
  <c r="AR230" i="45" s="1"/>
  <c r="AL230" i="45"/>
  <c r="AM230" i="45" s="1"/>
  <c r="AG230" i="45"/>
  <c r="AH230" i="45" s="1"/>
  <c r="AB230" i="45"/>
  <c r="AC230" i="45" s="1"/>
  <c r="W230" i="45"/>
  <c r="X230" i="45" s="1"/>
  <c r="R230" i="45"/>
  <c r="S230" i="45" s="1"/>
  <c r="J230" i="45"/>
  <c r="I230" i="45"/>
  <c r="G230" i="45"/>
  <c r="AV229" i="45"/>
  <c r="AW229" i="45" s="1"/>
  <c r="AQ229" i="45"/>
  <c r="AR229" i="45" s="1"/>
  <c r="AL229" i="45"/>
  <c r="K229" i="45" s="1"/>
  <c r="AH229" i="45"/>
  <c r="AG229" i="45"/>
  <c r="AB229" i="45"/>
  <c r="AC229" i="45" s="1"/>
  <c r="W229" i="45"/>
  <c r="X229" i="45" s="1"/>
  <c r="R229" i="45"/>
  <c r="S229" i="45" s="1"/>
  <c r="J229" i="45"/>
  <c r="I229" i="45"/>
  <c r="G229" i="45"/>
  <c r="AV228" i="45"/>
  <c r="AW228" i="45" s="1"/>
  <c r="AQ228" i="45"/>
  <c r="AR228" i="45" s="1"/>
  <c r="AL228" i="45"/>
  <c r="AM228" i="45" s="1"/>
  <c r="AG228" i="45"/>
  <c r="K228" i="45" s="1"/>
  <c r="AB228" i="45"/>
  <c r="AC228" i="45" s="1"/>
  <c r="W228" i="45"/>
  <c r="X228" i="45" s="1"/>
  <c r="R228" i="45"/>
  <c r="S228" i="45" s="1"/>
  <c r="J228" i="45"/>
  <c r="I228" i="45"/>
  <c r="G228" i="45"/>
  <c r="AV227" i="45"/>
  <c r="AX227" i="45" s="1"/>
  <c r="AQ227" i="45"/>
  <c r="AR227" i="45" s="1"/>
  <c r="AL227" i="45"/>
  <c r="AN227" i="45" s="1"/>
  <c r="AG227" i="45"/>
  <c r="AI227" i="45" s="1"/>
  <c r="AB227" i="45"/>
  <c r="AD227" i="45" s="1"/>
  <c r="W227" i="45"/>
  <c r="Y227" i="45" s="1"/>
  <c r="R227" i="45"/>
  <c r="T227" i="45" s="1"/>
  <c r="J227" i="45"/>
  <c r="I227" i="45"/>
  <c r="G227" i="45"/>
  <c r="P222" i="45"/>
  <c r="P223" i="45" s="1"/>
  <c r="B427" i="29" l="1"/>
  <c r="C417" i="29"/>
  <c r="AO243" i="52"/>
  <c r="AT242" i="52"/>
  <c r="AT243" i="52" s="1"/>
  <c r="AO242" i="51"/>
  <c r="AJ243" i="51"/>
  <c r="AO242" i="49"/>
  <c r="AJ243" i="49"/>
  <c r="AJ243" i="48"/>
  <c r="AO242" i="48"/>
  <c r="AJ243" i="47"/>
  <c r="AO242" i="47"/>
  <c r="AJ243" i="46"/>
  <c r="AO242" i="46"/>
  <c r="AJ243" i="45"/>
  <c r="AO242" i="45"/>
  <c r="AO440" i="44"/>
  <c r="AT439" i="44"/>
  <c r="AR227" i="49"/>
  <c r="AR229" i="49"/>
  <c r="K227" i="49"/>
  <c r="AW227" i="49"/>
  <c r="K228" i="49"/>
  <c r="M228" i="49" s="1"/>
  <c r="AM229" i="49"/>
  <c r="AR231" i="49"/>
  <c r="AW232" i="49"/>
  <c r="AR230" i="49"/>
  <c r="AW231" i="49"/>
  <c r="U222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M233" i="45" s="1"/>
  <c r="U222" i="45"/>
  <c r="AH228" i="45"/>
  <c r="X227" i="45"/>
  <c r="AC227" i="45"/>
  <c r="AH227" i="45"/>
  <c r="B437" i="29" l="1"/>
  <c r="C427" i="29"/>
  <c r="AO243" i="51"/>
  <c r="AT242" i="51"/>
  <c r="AT243" i="51" s="1"/>
  <c r="AO243" i="49"/>
  <c r="AT242" i="49"/>
  <c r="AT243" i="49" s="1"/>
  <c r="AT242" i="48"/>
  <c r="AT243" i="48" s="1"/>
  <c r="AO243" i="48"/>
  <c r="AO243" i="47"/>
  <c r="AT242" i="47"/>
  <c r="AT243" i="47" s="1"/>
  <c r="AO243" i="46"/>
  <c r="AT242" i="46"/>
  <c r="AT243" i="46" s="1"/>
  <c r="AO243" i="45"/>
  <c r="AT242" i="45"/>
  <c r="AT243" i="45" s="1"/>
  <c r="AT440" i="44"/>
  <c r="U223" i="49"/>
  <c r="Z222" i="49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U223" i="45"/>
  <c r="Z222" i="45"/>
  <c r="M230" i="45"/>
  <c r="M232" i="45"/>
  <c r="M235" i="45"/>
  <c r="M236" i="45"/>
  <c r="M234" i="45"/>
  <c r="B447" i="29" l="1"/>
  <c r="C447" i="29" s="1"/>
  <c r="C437" i="29"/>
  <c r="Z223" i="49"/>
  <c r="AE222" i="49"/>
  <c r="Z223" i="45"/>
  <c r="AE222" i="45"/>
  <c r="AE223" i="49" l="1"/>
  <c r="AJ222" i="49"/>
  <c r="AE223" i="45"/>
  <c r="AJ222" i="45"/>
  <c r="AJ223" i="49" l="1"/>
  <c r="AO222" i="49"/>
  <c r="AJ223" i="45"/>
  <c r="AO222" i="45"/>
  <c r="AO223" i="49" l="1"/>
  <c r="AT222" i="49"/>
  <c r="AT223" i="49" s="1"/>
  <c r="AO223" i="45"/>
  <c r="AT222" i="45"/>
  <c r="AT223" i="45" s="1"/>
  <c r="J62" i="25" l="1"/>
  <c r="J61" i="25"/>
  <c r="J60" i="25"/>
  <c r="J74" i="24"/>
  <c r="J73" i="24"/>
  <c r="J72" i="24"/>
  <c r="J71" i="24"/>
  <c r="J78" i="23"/>
  <c r="J77" i="23"/>
  <c r="J76" i="23"/>
  <c r="J75" i="23"/>
  <c r="J74" i="23"/>
  <c r="J73" i="23"/>
  <c r="J72" i="23"/>
  <c r="J71" i="23"/>
  <c r="J69" i="23"/>
  <c r="J67" i="23"/>
  <c r="J66" i="23"/>
  <c r="J65" i="23"/>
  <c r="J64" i="23"/>
  <c r="J62" i="23"/>
  <c r="J63" i="23"/>
  <c r="J61" i="23"/>
  <c r="J60" i="23"/>
  <c r="J71" i="22"/>
  <c r="J68" i="22"/>
  <c r="J67" i="22"/>
  <c r="J66" i="22"/>
  <c r="J65" i="22"/>
  <c r="J64" i="22"/>
  <c r="J63" i="22"/>
  <c r="J62" i="22"/>
  <c r="J61" i="22"/>
  <c r="J60" i="22"/>
  <c r="B60" i="25"/>
  <c r="A60" i="25"/>
  <c r="J80" i="15"/>
  <c r="J79" i="15"/>
  <c r="J78" i="15"/>
  <c r="J77" i="15"/>
  <c r="J76" i="15"/>
  <c r="J75" i="15"/>
  <c r="J72" i="15"/>
  <c r="J71" i="15"/>
  <c r="J69" i="15"/>
  <c r="J68" i="15"/>
  <c r="J67" i="15"/>
  <c r="J66" i="15"/>
  <c r="J65" i="15"/>
  <c r="J64" i="15"/>
  <c r="J63" i="15"/>
  <c r="J61" i="15"/>
  <c r="J60" i="15"/>
  <c r="J34" i="15"/>
  <c r="AV229" i="52"/>
  <c r="AW229" i="52" s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K229" i="52"/>
  <c r="J229" i="52"/>
  <c r="I229" i="52"/>
  <c r="G229" i="52"/>
  <c r="AW228" i="52"/>
  <c r="AV228" i="52"/>
  <c r="AQ228" i="52"/>
  <c r="AR228" i="52" s="1"/>
  <c r="AM228" i="52"/>
  <c r="AL228" i="52"/>
  <c r="AG228" i="52"/>
  <c r="AB228" i="52"/>
  <c r="W228" i="52"/>
  <c r="X228" i="52" s="1"/>
  <c r="R228" i="52"/>
  <c r="S228" i="52" s="1"/>
  <c r="J228" i="52"/>
  <c r="I228" i="52"/>
  <c r="G228" i="52"/>
  <c r="AX227" i="52"/>
  <c r="AW227" i="52"/>
  <c r="AV227" i="52"/>
  <c r="AQ227" i="52"/>
  <c r="AS227" i="52" s="1"/>
  <c r="AM227" i="52"/>
  <c r="AL227" i="52"/>
  <c r="AI227" i="52"/>
  <c r="AG227" i="52"/>
  <c r="AH228" i="52" s="1"/>
  <c r="AB227" i="52"/>
  <c r="AD227" i="52" s="1"/>
  <c r="W227" i="52"/>
  <c r="Y227" i="52" s="1"/>
  <c r="R227" i="52"/>
  <c r="T227" i="52" s="1"/>
  <c r="J227" i="52"/>
  <c r="I227" i="52"/>
  <c r="G227" i="52"/>
  <c r="P222" i="52"/>
  <c r="P223" i="52" s="1"/>
  <c r="AV230" i="51"/>
  <c r="AQ230" i="51"/>
  <c r="K230" i="51" s="1"/>
  <c r="AL230" i="51"/>
  <c r="AM230" i="51" s="1"/>
  <c r="AG230" i="51"/>
  <c r="AB230" i="51"/>
  <c r="AC230" i="51" s="1"/>
  <c r="X230" i="51"/>
  <c r="W230" i="51"/>
  <c r="R230" i="51"/>
  <c r="S230" i="51" s="1"/>
  <c r="J230" i="51"/>
  <c r="I230" i="51"/>
  <c r="G230" i="51"/>
  <c r="AV229" i="51"/>
  <c r="AW229" i="51" s="1"/>
  <c r="AQ229" i="51"/>
  <c r="AL229" i="51"/>
  <c r="AG229" i="51"/>
  <c r="AH229" i="51" s="1"/>
  <c r="AB229" i="51"/>
  <c r="W229" i="51"/>
  <c r="X229" i="51" s="1"/>
  <c r="R229" i="51"/>
  <c r="J229" i="51"/>
  <c r="I229" i="51"/>
  <c r="G229" i="51"/>
  <c r="AV228" i="51"/>
  <c r="AW228" i="51" s="1"/>
  <c r="AR228" i="51"/>
  <c r="AQ228" i="51"/>
  <c r="AR229" i="51" s="1"/>
  <c r="AL228" i="51"/>
  <c r="K228" i="51" s="1"/>
  <c r="AG228" i="51"/>
  <c r="AH228" i="51" s="1"/>
  <c r="AB228" i="51"/>
  <c r="W228" i="51"/>
  <c r="X228" i="51" s="1"/>
  <c r="S228" i="51"/>
  <c r="R228" i="51"/>
  <c r="J228" i="51"/>
  <c r="I228" i="51"/>
  <c r="G228" i="51"/>
  <c r="AV227" i="51"/>
  <c r="AX227" i="51" s="1"/>
  <c r="AS227" i="51"/>
  <c r="AQ227" i="51"/>
  <c r="AN227" i="51"/>
  <c r="AL227" i="51"/>
  <c r="AM227" i="51" s="1"/>
  <c r="AI227" i="51"/>
  <c r="AG227" i="51"/>
  <c r="AC227" i="51"/>
  <c r="AB227" i="51"/>
  <c r="AC228" i="51" s="1"/>
  <c r="W227" i="51"/>
  <c r="Y227" i="51" s="1"/>
  <c r="T227" i="51"/>
  <c r="S227" i="51"/>
  <c r="R227" i="51"/>
  <c r="S229" i="51" s="1"/>
  <c r="K227" i="51"/>
  <c r="J227" i="51"/>
  <c r="I227" i="51"/>
  <c r="G227" i="51"/>
  <c r="U223" i="51"/>
  <c r="Z222" i="51"/>
  <c r="Z223" i="51" s="1"/>
  <c r="U222" i="51"/>
  <c r="P222" i="51"/>
  <c r="P223" i="51" s="1"/>
  <c r="AX227" i="50"/>
  <c r="AV227" i="50"/>
  <c r="AW227" i="50" s="1"/>
  <c r="AS227" i="50"/>
  <c r="AQ227" i="50"/>
  <c r="AR227" i="50" s="1"/>
  <c r="AM227" i="50"/>
  <c r="AL227" i="50"/>
  <c r="AN227" i="50" s="1"/>
  <c r="AI227" i="50"/>
  <c r="AH227" i="50"/>
  <c r="AG227" i="50"/>
  <c r="AB227" i="50"/>
  <c r="AD227" i="50" s="1"/>
  <c r="Y227" i="50"/>
  <c r="X227" i="50"/>
  <c r="W227" i="50"/>
  <c r="R227" i="50"/>
  <c r="T227" i="50" s="1"/>
  <c r="K227" i="50"/>
  <c r="M227" i="50" s="1"/>
  <c r="J227" i="50"/>
  <c r="I227" i="50"/>
  <c r="G227" i="50"/>
  <c r="U222" i="50"/>
  <c r="U223" i="50" s="1"/>
  <c r="P222" i="50"/>
  <c r="P223" i="50" s="1"/>
  <c r="AV237" i="48"/>
  <c r="AW235" i="48" s="1"/>
  <c r="AQ237" i="48"/>
  <c r="AR236" i="48" s="1"/>
  <c r="AL237" i="48"/>
  <c r="AM237" i="48" s="1"/>
  <c r="AG237" i="48"/>
  <c r="AH237" i="48" s="1"/>
  <c r="AB237" i="48"/>
  <c r="AC237" i="48" s="1"/>
  <c r="W237" i="48"/>
  <c r="R237" i="48"/>
  <c r="S237" i="48" s="1"/>
  <c r="J237" i="48"/>
  <c r="I237" i="48"/>
  <c r="G237" i="48"/>
  <c r="AV236" i="48"/>
  <c r="AW236" i="48" s="1"/>
  <c r="AQ236" i="48"/>
  <c r="AM236" i="48"/>
  <c r="AL236" i="48"/>
  <c r="AG236" i="48"/>
  <c r="AB236" i="48"/>
  <c r="AC236" i="48" s="1"/>
  <c r="W236" i="48"/>
  <c r="X236" i="48" s="1"/>
  <c r="R236" i="48"/>
  <c r="J236" i="48"/>
  <c r="I236" i="48"/>
  <c r="G236" i="48"/>
  <c r="AV235" i="48"/>
  <c r="AQ235" i="48"/>
  <c r="AR235" i="48" s="1"/>
  <c r="AL235" i="48"/>
  <c r="AM234" i="48" s="1"/>
  <c r="AG235" i="48"/>
  <c r="AH235" i="48" s="1"/>
  <c r="AB235" i="48"/>
  <c r="AC235" i="48" s="1"/>
  <c r="W235" i="48"/>
  <c r="X235" i="48" s="1"/>
  <c r="R235" i="48"/>
  <c r="J235" i="48"/>
  <c r="I235" i="48"/>
  <c r="G235" i="48"/>
  <c r="AV234" i="48"/>
  <c r="AX227" i="48" s="1"/>
  <c r="AQ234" i="48"/>
  <c r="AR234" i="48" s="1"/>
  <c r="AL234" i="48"/>
  <c r="AH234" i="48"/>
  <c r="AG234" i="48"/>
  <c r="AB234" i="48"/>
  <c r="W234" i="48"/>
  <c r="X234" i="48" s="1"/>
  <c r="R234" i="48"/>
  <c r="S234" i="48" s="1"/>
  <c r="J234" i="48"/>
  <c r="I234" i="48"/>
  <c r="G234" i="48"/>
  <c r="AV233" i="48"/>
  <c r="AW233" i="48" s="1"/>
  <c r="AQ233" i="48"/>
  <c r="AR233" i="48" s="1"/>
  <c r="AL233" i="48"/>
  <c r="AM233" i="48" s="1"/>
  <c r="AG233" i="48"/>
  <c r="AH233" i="48" s="1"/>
  <c r="AB233" i="48"/>
  <c r="AC233" i="48" s="1"/>
  <c r="W233" i="48"/>
  <c r="X233" i="48" s="1"/>
  <c r="R233" i="48"/>
  <c r="S233" i="48" s="1"/>
  <c r="J233" i="48"/>
  <c r="I233" i="48"/>
  <c r="G233" i="48"/>
  <c r="AV232" i="48"/>
  <c r="AW232" i="48" s="1"/>
  <c r="AQ232" i="48"/>
  <c r="AR232" i="48" s="1"/>
  <c r="AL232" i="48"/>
  <c r="AM232" i="48" s="1"/>
  <c r="AG232" i="48"/>
  <c r="K232" i="48" s="1"/>
  <c r="AB232" i="48"/>
  <c r="W232" i="48"/>
  <c r="R232" i="48"/>
  <c r="S232" i="48" s="1"/>
  <c r="J232" i="48"/>
  <c r="I232" i="48"/>
  <c r="G232" i="48"/>
  <c r="AV231" i="48"/>
  <c r="AW231" i="48" s="1"/>
  <c r="AQ231" i="48"/>
  <c r="AL231" i="48"/>
  <c r="AM231" i="48" s="1"/>
  <c r="AG231" i="48"/>
  <c r="AH231" i="48" s="1"/>
  <c r="AB231" i="48"/>
  <c r="K231" i="48" s="1"/>
  <c r="W231" i="48"/>
  <c r="X231" i="48" s="1"/>
  <c r="R231" i="48"/>
  <c r="S231" i="48" s="1"/>
  <c r="J231" i="48"/>
  <c r="I231" i="48"/>
  <c r="G231" i="48"/>
  <c r="AV230" i="48"/>
  <c r="AW230" i="48" s="1"/>
  <c r="AQ230" i="48"/>
  <c r="AR230" i="48" s="1"/>
  <c r="AL230" i="48"/>
  <c r="AM230" i="48" s="1"/>
  <c r="AG230" i="48"/>
  <c r="AH230" i="48" s="1"/>
  <c r="AB230" i="48"/>
  <c r="K230" i="48" s="1"/>
  <c r="W230" i="48"/>
  <c r="R230" i="48"/>
  <c r="J230" i="48"/>
  <c r="I230" i="48"/>
  <c r="G230" i="48"/>
  <c r="AV229" i="48"/>
  <c r="AW228" i="48" s="1"/>
  <c r="AQ229" i="48"/>
  <c r="AR229" i="48" s="1"/>
  <c r="AL229" i="48"/>
  <c r="AG229" i="48"/>
  <c r="AH229" i="48" s="1"/>
  <c r="AB229" i="48"/>
  <c r="AC232" i="48" s="1"/>
  <c r="W229" i="48"/>
  <c r="K229" i="48" s="1"/>
  <c r="R229" i="48"/>
  <c r="S229" i="48" s="1"/>
  <c r="J229" i="48"/>
  <c r="I229" i="48"/>
  <c r="G229" i="48"/>
  <c r="AV228" i="48"/>
  <c r="AQ228" i="48"/>
  <c r="AR228" i="48" s="1"/>
  <c r="AL228" i="48"/>
  <c r="AM228" i="48" s="1"/>
  <c r="AG228" i="48"/>
  <c r="AH228" i="48" s="1"/>
  <c r="AB228" i="48"/>
  <c r="AC234" i="48" s="1"/>
  <c r="W228" i="48"/>
  <c r="X237" i="48" s="1"/>
  <c r="S228" i="48"/>
  <c r="R228" i="48"/>
  <c r="K228" i="48" s="1"/>
  <c r="J228" i="48"/>
  <c r="I228" i="48"/>
  <c r="G228" i="48"/>
  <c r="AV227" i="48"/>
  <c r="AQ227" i="48"/>
  <c r="AS227" i="48" s="1"/>
  <c r="AL227" i="48"/>
  <c r="AM229" i="48" s="1"/>
  <c r="AG227" i="48"/>
  <c r="AH236" i="48" s="1"/>
  <c r="AB227" i="48"/>
  <c r="W227" i="48"/>
  <c r="X232" i="48" s="1"/>
  <c r="R227" i="48"/>
  <c r="T227" i="48" s="1"/>
  <c r="J227" i="48"/>
  <c r="I227" i="48"/>
  <c r="G227" i="48"/>
  <c r="AX227" i="47"/>
  <c r="AW227" i="47"/>
  <c r="AV227" i="47"/>
  <c r="AS227" i="47"/>
  <c r="AQ227" i="47"/>
  <c r="AR227" i="47" s="1"/>
  <c r="AN227" i="47"/>
  <c r="AM227" i="47"/>
  <c r="AL227" i="47"/>
  <c r="AG227" i="47"/>
  <c r="AI227" i="47" s="1"/>
  <c r="AD227" i="47"/>
  <c r="AC227" i="47"/>
  <c r="AB227" i="47"/>
  <c r="Y227" i="47"/>
  <c r="X227" i="47"/>
  <c r="W227" i="47"/>
  <c r="R227" i="47"/>
  <c r="S227" i="47" s="1"/>
  <c r="J227" i="47"/>
  <c r="I227" i="47"/>
  <c r="G227" i="47"/>
  <c r="U222" i="47"/>
  <c r="U223" i="47" s="1"/>
  <c r="P222" i="47"/>
  <c r="P223" i="47" s="1"/>
  <c r="AV235" i="46"/>
  <c r="AW235" i="46" s="1"/>
  <c r="AQ235" i="46"/>
  <c r="AR235" i="46" s="1"/>
  <c r="AL235" i="46"/>
  <c r="AM235" i="46" s="1"/>
  <c r="AG235" i="46"/>
  <c r="AB235" i="46"/>
  <c r="AC235" i="46" s="1"/>
  <c r="W235" i="46"/>
  <c r="X235" i="46" s="1"/>
  <c r="R235" i="46"/>
  <c r="S235" i="46" s="1"/>
  <c r="J235" i="46"/>
  <c r="I235" i="46"/>
  <c r="G235" i="46"/>
  <c r="AV234" i="46"/>
  <c r="AW234" i="46" s="1"/>
  <c r="AQ234" i="46"/>
  <c r="AL234" i="46"/>
  <c r="AG234" i="46"/>
  <c r="AH234" i="46" s="1"/>
  <c r="AB234" i="46"/>
  <c r="W234" i="46"/>
  <c r="X234" i="46" s="1"/>
  <c r="R234" i="46"/>
  <c r="J234" i="46"/>
  <c r="I234" i="46"/>
  <c r="G234" i="46"/>
  <c r="AV233" i="46"/>
  <c r="AW233" i="46" s="1"/>
  <c r="AQ233" i="46"/>
  <c r="AR233" i="46" s="1"/>
  <c r="AL233" i="46"/>
  <c r="AM233" i="46" s="1"/>
  <c r="AG233" i="46"/>
  <c r="AH233" i="46" s="1"/>
  <c r="AB233" i="46"/>
  <c r="W233" i="46"/>
  <c r="X233" i="46" s="1"/>
  <c r="R233" i="46"/>
  <c r="S234" i="46" s="1"/>
  <c r="J233" i="46"/>
  <c r="I233" i="46"/>
  <c r="G233" i="46"/>
  <c r="AV232" i="46"/>
  <c r="AW232" i="46" s="1"/>
  <c r="AQ232" i="46"/>
  <c r="AR232" i="46" s="1"/>
  <c r="AL232" i="46"/>
  <c r="AG232" i="46"/>
  <c r="AB232" i="46"/>
  <c r="AC232" i="46" s="1"/>
  <c r="W232" i="46"/>
  <c r="R232" i="46"/>
  <c r="S232" i="46" s="1"/>
  <c r="J232" i="46"/>
  <c r="I232" i="46"/>
  <c r="G232" i="46"/>
  <c r="AV231" i="46"/>
  <c r="AW231" i="46" s="1"/>
  <c r="AQ231" i="46"/>
  <c r="AR231" i="46" s="1"/>
  <c r="AL231" i="46"/>
  <c r="AM232" i="46" s="1"/>
  <c r="AG231" i="46"/>
  <c r="K231" i="46" s="1"/>
  <c r="AB231" i="46"/>
  <c r="AC231" i="46" s="1"/>
  <c r="W231" i="46"/>
  <c r="R231" i="46"/>
  <c r="S231" i="46" s="1"/>
  <c r="J231" i="46"/>
  <c r="I231" i="46"/>
  <c r="G231" i="46"/>
  <c r="AV230" i="46"/>
  <c r="AW230" i="46" s="1"/>
  <c r="AQ230" i="46"/>
  <c r="AR230" i="46" s="1"/>
  <c r="AL230" i="46"/>
  <c r="AM230" i="46" s="1"/>
  <c r="AG230" i="46"/>
  <c r="K230" i="46" s="1"/>
  <c r="AB230" i="46"/>
  <c r="W230" i="46"/>
  <c r="X230" i="46" s="1"/>
  <c r="R230" i="46"/>
  <c r="J230" i="46"/>
  <c r="I230" i="46"/>
  <c r="G230" i="46"/>
  <c r="AV229" i="46"/>
  <c r="AW229" i="46" s="1"/>
  <c r="AQ229" i="46"/>
  <c r="AR229" i="46" s="1"/>
  <c r="AL229" i="46"/>
  <c r="AM229" i="46" s="1"/>
  <c r="AG229" i="46"/>
  <c r="AH229" i="46" s="1"/>
  <c r="AB229" i="46"/>
  <c r="K229" i="46" s="1"/>
  <c r="W229" i="46"/>
  <c r="X229" i="46" s="1"/>
  <c r="R229" i="46"/>
  <c r="J229" i="46"/>
  <c r="I229" i="46"/>
  <c r="G229" i="46"/>
  <c r="AV228" i="46"/>
  <c r="AW228" i="46" s="1"/>
  <c r="AQ228" i="46"/>
  <c r="AR228" i="46" s="1"/>
  <c r="AL228" i="46"/>
  <c r="AM228" i="46" s="1"/>
  <c r="AG228" i="46"/>
  <c r="AH228" i="46" s="1"/>
  <c r="AC228" i="46"/>
  <c r="AB228" i="46"/>
  <c r="X228" i="46"/>
  <c r="W228" i="46"/>
  <c r="R228" i="46"/>
  <c r="S228" i="46" s="1"/>
  <c r="J228" i="46"/>
  <c r="I228" i="46"/>
  <c r="G228" i="46"/>
  <c r="AV227" i="46"/>
  <c r="AX227" i="46" s="1"/>
  <c r="AQ227" i="46"/>
  <c r="AS227" i="46" s="1"/>
  <c r="AL227" i="46"/>
  <c r="AN227" i="46" s="1"/>
  <c r="AI227" i="46"/>
  <c r="AG227" i="46"/>
  <c r="AH235" i="46" s="1"/>
  <c r="AB227" i="46"/>
  <c r="AD227" i="46" s="1"/>
  <c r="W227" i="46"/>
  <c r="X232" i="46" s="1"/>
  <c r="S227" i="46"/>
  <c r="R227" i="46"/>
  <c r="J227" i="46"/>
  <c r="I227" i="46"/>
  <c r="G227" i="46"/>
  <c r="P223" i="46"/>
  <c r="P222" i="46"/>
  <c r="U222" i="46" s="1"/>
  <c r="AV437" i="44"/>
  <c r="AQ437" i="44"/>
  <c r="AL437" i="44"/>
  <c r="AG437" i="44"/>
  <c r="AH437" i="44" s="1"/>
  <c r="AB437" i="44"/>
  <c r="AC437" i="44" s="1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R435" i="44" s="1"/>
  <c r="AL435" i="44"/>
  <c r="AG435" i="44"/>
  <c r="AB435" i="44"/>
  <c r="W435" i="44"/>
  <c r="X435" i="44" s="1"/>
  <c r="R435" i="44"/>
  <c r="S435" i="44" s="1"/>
  <c r="K435" i="44"/>
  <c r="J435" i="44"/>
  <c r="I435" i="44"/>
  <c r="G435" i="44"/>
  <c r="AV434" i="44"/>
  <c r="AQ434" i="44"/>
  <c r="AL434" i="44"/>
  <c r="AG434" i="44"/>
  <c r="AB434" i="44"/>
  <c r="W434" i="44"/>
  <c r="R434" i="44"/>
  <c r="K434" i="44" s="1"/>
  <c r="J434" i="44"/>
  <c r="I434" i="44"/>
  <c r="G434" i="44"/>
  <c r="AV433" i="44"/>
  <c r="AQ433" i="44"/>
  <c r="AL433" i="44"/>
  <c r="AG433" i="44"/>
  <c r="AB433" i="44"/>
  <c r="W433" i="44"/>
  <c r="R433" i="44"/>
  <c r="K433" i="44"/>
  <c r="J433" i="44"/>
  <c r="I433" i="44"/>
  <c r="G433" i="44"/>
  <c r="AV432" i="44"/>
  <c r="AQ432" i="44"/>
  <c r="AL432" i="44"/>
  <c r="AG432" i="44"/>
  <c r="AH432" i="44" s="1"/>
  <c r="AB432" i="44"/>
  <c r="W432" i="44"/>
  <c r="R432" i="44"/>
  <c r="J432" i="44"/>
  <c r="I432" i="44"/>
  <c r="G432" i="44"/>
  <c r="AV431" i="44"/>
  <c r="AW431" i="44" s="1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AC429" i="44" s="1"/>
  <c r="W429" i="44"/>
  <c r="R429" i="44"/>
  <c r="J429" i="44"/>
  <c r="I429" i="44"/>
  <c r="G429" i="44"/>
  <c r="AV428" i="44"/>
  <c r="AQ428" i="44"/>
  <c r="AL428" i="44"/>
  <c r="AG428" i="44"/>
  <c r="AB428" i="44"/>
  <c r="W428" i="44"/>
  <c r="X428" i="44" s="1"/>
  <c r="R428" i="44"/>
  <c r="J428" i="44"/>
  <c r="I428" i="44"/>
  <c r="G428" i="44"/>
  <c r="AV427" i="44"/>
  <c r="AQ427" i="44"/>
  <c r="AL427" i="44"/>
  <c r="AG427" i="44"/>
  <c r="AB427" i="44"/>
  <c r="W427" i="44"/>
  <c r="X427" i="44" s="1"/>
  <c r="R427" i="44"/>
  <c r="K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W425" i="44" s="1"/>
  <c r="AQ425" i="44"/>
  <c r="AL425" i="44"/>
  <c r="AG425" i="44"/>
  <c r="AB425" i="44"/>
  <c r="W425" i="44"/>
  <c r="R425" i="44"/>
  <c r="J425" i="44"/>
  <c r="I425" i="44"/>
  <c r="G425" i="44"/>
  <c r="AV424" i="44"/>
  <c r="AQ424" i="44"/>
  <c r="AR424" i="44" s="1"/>
  <c r="AL424" i="44"/>
  <c r="AG424" i="44"/>
  <c r="AB424" i="44"/>
  <c r="W424" i="44"/>
  <c r="R424" i="44"/>
  <c r="J424" i="44"/>
  <c r="I424" i="44"/>
  <c r="G424" i="44"/>
  <c r="AV423" i="44"/>
  <c r="AQ423" i="44"/>
  <c r="AL423" i="44"/>
  <c r="AM423" i="44" s="1"/>
  <c r="AG423" i="44"/>
  <c r="K423" i="44" s="1"/>
  <c r="AB423" i="44"/>
  <c r="W423" i="44"/>
  <c r="R423" i="44"/>
  <c r="J423" i="44"/>
  <c r="I423" i="44"/>
  <c r="G423" i="44"/>
  <c r="AV422" i="44"/>
  <c r="AQ422" i="44"/>
  <c r="AL422" i="44"/>
  <c r="AG422" i="44"/>
  <c r="AH422" i="44" s="1"/>
  <c r="AB422" i="44"/>
  <c r="K422" i="44" s="1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M420" i="44" s="1"/>
  <c r="AG420" i="44"/>
  <c r="AH420" i="44" s="1"/>
  <c r="AB420" i="44"/>
  <c r="W420" i="44"/>
  <c r="K420" i="44" s="1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W412" i="44" s="1"/>
  <c r="AQ418" i="44"/>
  <c r="AL418" i="44"/>
  <c r="AG418" i="44"/>
  <c r="AB418" i="44"/>
  <c r="W418" i="44"/>
  <c r="R418" i="44"/>
  <c r="J418" i="44"/>
  <c r="I418" i="44"/>
  <c r="G418" i="44"/>
  <c r="AV417" i="44"/>
  <c r="AQ417" i="44"/>
  <c r="AR417" i="44" s="1"/>
  <c r="AL417" i="44"/>
  <c r="AG417" i="44"/>
  <c r="AB417" i="44"/>
  <c r="W417" i="44"/>
  <c r="R417" i="44"/>
  <c r="S417" i="44" s="1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M415" i="44" s="1"/>
  <c r="AG415" i="44"/>
  <c r="AH415" i="44" s="1"/>
  <c r="AC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AC414" i="44" s="1"/>
  <c r="W414" i="44"/>
  <c r="X414" i="44" s="1"/>
  <c r="R414" i="44"/>
  <c r="J414" i="44"/>
  <c r="I414" i="44"/>
  <c r="G414" i="44"/>
  <c r="AQ413" i="44"/>
  <c r="AL413" i="44"/>
  <c r="AG413" i="44"/>
  <c r="AB413" i="44"/>
  <c r="W413" i="44"/>
  <c r="R413" i="44"/>
  <c r="K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K411" i="44" s="1"/>
  <c r="AQ411" i="44"/>
  <c r="AL411" i="44"/>
  <c r="AG411" i="44"/>
  <c r="AB411" i="44"/>
  <c r="W411" i="44"/>
  <c r="R411" i="44"/>
  <c r="J411" i="44"/>
  <c r="I411" i="44"/>
  <c r="G411" i="44"/>
  <c r="AV410" i="44"/>
  <c r="AQ410" i="44"/>
  <c r="K410" i="44" s="1"/>
  <c r="AL410" i="44"/>
  <c r="AG410" i="44"/>
  <c r="AH410" i="44" s="1"/>
  <c r="AB410" i="44"/>
  <c r="W410" i="44"/>
  <c r="R410" i="44"/>
  <c r="J410" i="44"/>
  <c r="I410" i="44"/>
  <c r="G410" i="44"/>
  <c r="AV409" i="44"/>
  <c r="AQ409" i="44"/>
  <c r="AL409" i="44"/>
  <c r="AM424" i="44" s="1"/>
  <c r="AG409" i="44"/>
  <c r="AB409" i="44"/>
  <c r="W409" i="44"/>
  <c r="R409" i="44"/>
  <c r="J409" i="44"/>
  <c r="I409" i="44"/>
  <c r="G409" i="44"/>
  <c r="AV408" i="44"/>
  <c r="AQ408" i="44"/>
  <c r="AL408" i="44"/>
  <c r="AM432" i="44" s="1"/>
  <c r="AG408" i="44"/>
  <c r="AB408" i="44"/>
  <c r="W408" i="44"/>
  <c r="X408" i="44" s="1"/>
  <c r="R408" i="44"/>
  <c r="S408" i="44" s="1"/>
  <c r="J408" i="44"/>
  <c r="I408" i="44"/>
  <c r="G408" i="44"/>
  <c r="AV407" i="44"/>
  <c r="AQ407" i="44"/>
  <c r="AL407" i="44"/>
  <c r="AG407" i="44"/>
  <c r="AB407" i="44"/>
  <c r="AD407" i="44" s="1"/>
  <c r="W407" i="44"/>
  <c r="X436" i="44" s="1"/>
  <c r="T407" i="44"/>
  <c r="R407" i="44"/>
  <c r="J407" i="44"/>
  <c r="I407" i="44"/>
  <c r="G407" i="44"/>
  <c r="P402" i="44"/>
  <c r="P403" i="44" s="1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R227" i="52" l="1"/>
  <c r="K227" i="52"/>
  <c r="U222" i="52"/>
  <c r="S227" i="52"/>
  <c r="X227" i="52"/>
  <c r="K228" i="52"/>
  <c r="M228" i="52" s="1"/>
  <c r="S229" i="52"/>
  <c r="AH227" i="52"/>
  <c r="AC228" i="52"/>
  <c r="AC227" i="52"/>
  <c r="AN227" i="52"/>
  <c r="M228" i="51"/>
  <c r="M227" i="51"/>
  <c r="AM228" i="51"/>
  <c r="AR230" i="51"/>
  <c r="AM229" i="51"/>
  <c r="AR227" i="51"/>
  <c r="AW230" i="51"/>
  <c r="L227" i="51"/>
  <c r="AW227" i="51"/>
  <c r="K229" i="51"/>
  <c r="M229" i="51" s="1"/>
  <c r="X227" i="51"/>
  <c r="AE222" i="51"/>
  <c r="AD227" i="51"/>
  <c r="AH227" i="51"/>
  <c r="AC229" i="51"/>
  <c r="AH230" i="51"/>
  <c r="L227" i="50"/>
  <c r="Z222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Z222" i="47"/>
  <c r="T227" i="47"/>
  <c r="AH227" i="47"/>
  <c r="U223" i="46"/>
  <c r="Z222" i="46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M228" i="46" s="1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M424" i="44" s="1"/>
  <c r="X426" i="44"/>
  <c r="M433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U402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M420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U223" i="52" l="1"/>
  <c r="Z222" i="52"/>
  <c r="M227" i="52"/>
  <c r="L227" i="52"/>
  <c r="M229" i="52"/>
  <c r="AE223" i="51"/>
  <c r="AJ222" i="51"/>
  <c r="M230" i="51"/>
  <c r="Z223" i="50"/>
  <c r="AE222" i="50"/>
  <c r="M234" i="48"/>
  <c r="M227" i="48"/>
  <c r="L227" i="48"/>
  <c r="M233" i="48"/>
  <c r="M236" i="48"/>
  <c r="M228" i="48"/>
  <c r="M235" i="48"/>
  <c r="M231" i="48"/>
  <c r="M229" i="48"/>
  <c r="M232" i="48"/>
  <c r="M230" i="48"/>
  <c r="Z223" i="47"/>
  <c r="AE222" i="47"/>
  <c r="M227" i="47"/>
  <c r="L227" i="47"/>
  <c r="M232" i="46"/>
  <c r="M233" i="46"/>
  <c r="M231" i="46"/>
  <c r="M234" i="46"/>
  <c r="M229" i="46"/>
  <c r="M227" i="46"/>
  <c r="L227" i="46"/>
  <c r="M230" i="46"/>
  <c r="Z223" i="46"/>
  <c r="AE222" i="46"/>
  <c r="M235" i="46"/>
  <c r="M417" i="44"/>
  <c r="M421" i="44"/>
  <c r="M436" i="44"/>
  <c r="L407" i="44"/>
  <c r="M407" i="44"/>
  <c r="U403" i="44"/>
  <c r="Z402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223" i="52" l="1"/>
  <c r="AE222" i="52"/>
  <c r="AJ223" i="51"/>
  <c r="AO222" i="51"/>
  <c r="AE223" i="50"/>
  <c r="AJ222" i="50"/>
  <c r="AE223" i="47"/>
  <c r="AJ222" i="47"/>
  <c r="AJ222" i="46"/>
  <c r="AE223" i="46"/>
  <c r="Z403" i="44"/>
  <c r="AE402" i="44"/>
  <c r="AE223" i="52" l="1"/>
  <c r="AJ222" i="52"/>
  <c r="AO223" i="51"/>
  <c r="AT222" i="51"/>
  <c r="AJ223" i="50"/>
  <c r="AO222" i="50"/>
  <c r="AO222" i="47"/>
  <c r="AJ223" i="47"/>
  <c r="AO222" i="46"/>
  <c r="AJ223" i="46"/>
  <c r="AE403" i="44"/>
  <c r="AJ402" i="44"/>
  <c r="AJ223" i="52" l="1"/>
  <c r="AO222" i="52"/>
  <c r="AT223" i="51"/>
  <c r="AO223" i="50"/>
  <c r="AT222" i="50"/>
  <c r="AO223" i="47"/>
  <c r="AT222" i="47"/>
  <c r="AT222" i="46"/>
  <c r="AO223" i="46"/>
  <c r="AJ403" i="44"/>
  <c r="AO402" i="44"/>
  <c r="AO223" i="52" l="1"/>
  <c r="AT222" i="52"/>
  <c r="AT223" i="50"/>
  <c r="AT223" i="47"/>
  <c r="AT223" i="46"/>
  <c r="AO403" i="44"/>
  <c r="AT402" i="44"/>
  <c r="AT223" i="52" l="1"/>
  <c r="AT403" i="44"/>
  <c r="J84" i="56" l="1"/>
  <c r="H84" i="56"/>
  <c r="F84" i="56"/>
  <c r="D84" i="56"/>
  <c r="Z23" i="29"/>
  <c r="AA7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AA8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B13" i="29"/>
  <c r="AC13" i="29"/>
  <c r="AE13" i="29"/>
  <c r="AF13" i="29"/>
  <c r="AG13" i="29"/>
  <c r="AH13" i="29"/>
  <c r="AB14" i="29"/>
  <c r="AC14" i="29"/>
  <c r="AD14" i="29"/>
  <c r="AE14" i="29"/>
  <c r="AF14" i="29"/>
  <c r="AG14" i="29"/>
  <c r="AH14" i="29"/>
  <c r="AB13" i="43"/>
  <c r="AC13" i="43"/>
  <c r="AD13" i="43"/>
  <c r="AE13" i="43"/>
  <c r="AF13" i="43"/>
  <c r="AG13" i="43"/>
  <c r="AH13" i="43"/>
  <c r="AB14" i="43"/>
  <c r="AC14" i="43"/>
  <c r="AD14" i="43"/>
  <c r="AF14" i="43"/>
  <c r="AG14" i="43"/>
  <c r="AH14" i="43"/>
  <c r="AA13" i="43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I317" i="29"/>
  <c r="K317" i="29"/>
  <c r="M317" i="29"/>
  <c r="I318" i="29"/>
  <c r="K318" i="29"/>
  <c r="M318" i="29"/>
  <c r="I319" i="29"/>
  <c r="K319" i="29"/>
  <c r="M319" i="29"/>
  <c r="I320" i="29"/>
  <c r="K320" i="29"/>
  <c r="M320" i="29"/>
  <c r="I321" i="29"/>
  <c r="K321" i="29"/>
  <c r="M321" i="29"/>
  <c r="I322" i="29"/>
  <c r="K322" i="29"/>
  <c r="M322" i="29"/>
  <c r="I323" i="29"/>
  <c r="K323" i="29"/>
  <c r="M323" i="29"/>
  <c r="I324" i="29"/>
  <c r="K324" i="29"/>
  <c r="M324" i="29"/>
  <c r="I325" i="29"/>
  <c r="K325" i="29"/>
  <c r="M325" i="29"/>
  <c r="I326" i="29"/>
  <c r="K326" i="29"/>
  <c r="M32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AA14" i="29"/>
  <c r="F130" i="41" s="1"/>
  <c r="AA13" i="29"/>
  <c r="C119" i="41"/>
  <c r="J48" i="15"/>
  <c r="C120" i="41"/>
  <c r="J36" i="25" l="1"/>
  <c r="J35" i="25"/>
  <c r="J34" i="25"/>
  <c r="J48" i="24"/>
  <c r="J47" i="24"/>
  <c r="J46" i="24"/>
  <c r="J45" i="24"/>
  <c r="J34" i="24"/>
  <c r="J53" i="23"/>
  <c r="J52" i="23"/>
  <c r="J51" i="23"/>
  <c r="J50" i="23"/>
  <c r="J49" i="23"/>
  <c r="J48" i="23"/>
  <c r="J47" i="23"/>
  <c r="J46" i="23"/>
  <c r="J42" i="23"/>
  <c r="J41" i="23"/>
  <c r="J40" i="23"/>
  <c r="J39" i="23"/>
  <c r="J38" i="23"/>
  <c r="J37" i="23"/>
  <c r="J36" i="23"/>
  <c r="J35" i="23"/>
  <c r="J34" i="23"/>
  <c r="J43" i="22"/>
  <c r="J42" i="22"/>
  <c r="J41" i="22"/>
  <c r="J40" i="22"/>
  <c r="J39" i="22"/>
  <c r="J38" i="22"/>
  <c r="J37" i="22"/>
  <c r="J36" i="22"/>
  <c r="J35" i="22"/>
  <c r="J34" i="22"/>
  <c r="J53" i="15"/>
  <c r="J52" i="15"/>
  <c r="J51" i="15"/>
  <c r="J50" i="15"/>
  <c r="J49" i="15"/>
  <c r="J47" i="15"/>
  <c r="J46" i="15"/>
  <c r="J45" i="15"/>
  <c r="J43" i="15"/>
  <c r="J42" i="15"/>
  <c r="J41" i="15"/>
  <c r="J40" i="15"/>
  <c r="J39" i="15"/>
  <c r="J38" i="15"/>
  <c r="J36" i="15"/>
  <c r="J35" i="15"/>
  <c r="L207" i="45" l="1"/>
  <c r="B34" i="25" l="1"/>
  <c r="A34" i="25"/>
  <c r="C1" i="52"/>
  <c r="AV209" i="52"/>
  <c r="AW209" i="52" s="1"/>
  <c r="AQ209" i="52"/>
  <c r="AR209" i="52" s="1"/>
  <c r="AL209" i="52"/>
  <c r="K209" i="52" s="1"/>
  <c r="AH209" i="52"/>
  <c r="AG209" i="52"/>
  <c r="AB209" i="52"/>
  <c r="AC209" i="52" s="1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X208" i="52"/>
  <c r="W208" i="52"/>
  <c r="R208" i="52"/>
  <c r="S208" i="52" s="1"/>
  <c r="J208" i="52"/>
  <c r="I208" i="52"/>
  <c r="G208" i="52"/>
  <c r="AX207" i="52"/>
  <c r="AV207" i="52"/>
  <c r="AW207" i="52" s="1"/>
  <c r="AQ207" i="52"/>
  <c r="AL207" i="52"/>
  <c r="AM207" i="52" s="1"/>
  <c r="AG207" i="52"/>
  <c r="AI207" i="52" s="1"/>
  <c r="AB207" i="52"/>
  <c r="W207" i="52"/>
  <c r="Y207" i="52" s="1"/>
  <c r="R207" i="52"/>
  <c r="T207" i="52" s="1"/>
  <c r="J207" i="52"/>
  <c r="I207" i="52"/>
  <c r="G207" i="52"/>
  <c r="AE203" i="52"/>
  <c r="Z203" i="52"/>
  <c r="P203" i="52"/>
  <c r="U202" i="52"/>
  <c r="Z202" i="52" s="1"/>
  <c r="AE202" i="52" s="1"/>
  <c r="AJ202" i="52" s="1"/>
  <c r="P202" i="52"/>
  <c r="C1" i="51"/>
  <c r="AV210" i="51"/>
  <c r="AW210" i="51" s="1"/>
  <c r="AQ210" i="51"/>
  <c r="AL210" i="51"/>
  <c r="AM210" i="51" s="1"/>
  <c r="AG210" i="51"/>
  <c r="AB210" i="51"/>
  <c r="W210" i="51"/>
  <c r="R210" i="51"/>
  <c r="S210" i="51" s="1"/>
  <c r="K210" i="51"/>
  <c r="J210" i="51"/>
  <c r="I210" i="51"/>
  <c r="G210" i="51"/>
  <c r="AV209" i="51"/>
  <c r="AW209" i="51" s="1"/>
  <c r="AR209" i="51"/>
  <c r="AQ209" i="51"/>
  <c r="AL209" i="51"/>
  <c r="AG209" i="51"/>
  <c r="AH209" i="51" s="1"/>
  <c r="AB209" i="51"/>
  <c r="W209" i="51"/>
  <c r="R209" i="51"/>
  <c r="S209" i="51" s="1"/>
  <c r="K209" i="51"/>
  <c r="J209" i="51"/>
  <c r="I209" i="51"/>
  <c r="G209" i="51"/>
  <c r="AV208" i="51"/>
  <c r="AW208" i="51" s="1"/>
  <c r="AQ208" i="51"/>
  <c r="AL208" i="51"/>
  <c r="AM208" i="51" s="1"/>
  <c r="AG208" i="51"/>
  <c r="AH208" i="51" s="1"/>
  <c r="AB208" i="51"/>
  <c r="AC208" i="51" s="1"/>
  <c r="X208" i="51"/>
  <c r="W208" i="51"/>
  <c r="R208" i="51"/>
  <c r="J208" i="51"/>
  <c r="I208" i="51"/>
  <c r="G208" i="51"/>
  <c r="AV207" i="51"/>
  <c r="AQ207" i="51"/>
  <c r="AN207" i="51"/>
  <c r="AL207" i="51"/>
  <c r="AM207" i="51" s="1"/>
  <c r="AG207" i="51"/>
  <c r="AI207" i="51" s="1"/>
  <c r="AB207" i="51"/>
  <c r="W207" i="51"/>
  <c r="K207" i="51" s="1"/>
  <c r="T207" i="51"/>
  <c r="R207" i="51"/>
  <c r="J207" i="51"/>
  <c r="I207" i="51"/>
  <c r="G207" i="51"/>
  <c r="P203" i="51"/>
  <c r="P202" i="51"/>
  <c r="U202" i="51" s="1"/>
  <c r="C1" i="50"/>
  <c r="AX207" i="50"/>
  <c r="AS207" i="50"/>
  <c r="AN207" i="50"/>
  <c r="AL207" i="50"/>
  <c r="AM207" i="50" s="1"/>
  <c r="AI207" i="50"/>
  <c r="AH207" i="50"/>
  <c r="AG207" i="50"/>
  <c r="AB207" i="50"/>
  <c r="AD207" i="50" s="1"/>
  <c r="W207" i="50"/>
  <c r="Y207" i="50" s="1"/>
  <c r="T207" i="50"/>
  <c r="S207" i="50"/>
  <c r="R207" i="50"/>
  <c r="K207" i="50"/>
  <c r="J207" i="50"/>
  <c r="I207" i="50"/>
  <c r="G207" i="50"/>
  <c r="P203" i="50"/>
  <c r="P202" i="50"/>
  <c r="U202" i="50" s="1"/>
  <c r="U203" i="50" s="1"/>
  <c r="C1" i="49"/>
  <c r="AV215" i="49"/>
  <c r="AQ215" i="49"/>
  <c r="AL215" i="49"/>
  <c r="AG215" i="49"/>
  <c r="AB215" i="49"/>
  <c r="AC215" i="49" s="1"/>
  <c r="W215" i="49"/>
  <c r="X215" i="49" s="1"/>
  <c r="R215" i="49"/>
  <c r="K215" i="49"/>
  <c r="J215" i="49"/>
  <c r="I215" i="49"/>
  <c r="G215" i="49"/>
  <c r="AV214" i="49"/>
  <c r="AW214" i="49" s="1"/>
  <c r="AQ214" i="49"/>
  <c r="AL214" i="49"/>
  <c r="AG214" i="49"/>
  <c r="AB214" i="49"/>
  <c r="W214" i="49"/>
  <c r="R214" i="49"/>
  <c r="S214" i="49" s="1"/>
  <c r="K214" i="49"/>
  <c r="J214" i="49"/>
  <c r="I214" i="49"/>
  <c r="G214" i="49"/>
  <c r="AV213" i="49"/>
  <c r="AQ213" i="49"/>
  <c r="AL213" i="49"/>
  <c r="AM213" i="49" s="1"/>
  <c r="AG213" i="49"/>
  <c r="AH213" i="49" s="1"/>
  <c r="AB213" i="49"/>
  <c r="W213" i="49"/>
  <c r="X213" i="49" s="1"/>
  <c r="R213" i="49"/>
  <c r="S213" i="49" s="1"/>
  <c r="J213" i="49"/>
  <c r="I213" i="49"/>
  <c r="G213" i="49"/>
  <c r="AV212" i="49"/>
  <c r="AW212" i="49" s="1"/>
  <c r="AQ212" i="49"/>
  <c r="AL212" i="49"/>
  <c r="AG212" i="49"/>
  <c r="AB212" i="49"/>
  <c r="W212" i="49"/>
  <c r="R212" i="49"/>
  <c r="K212" i="49"/>
  <c r="J212" i="49"/>
  <c r="I212" i="49"/>
  <c r="G212" i="49"/>
  <c r="AV211" i="49"/>
  <c r="AW211" i="49" s="1"/>
  <c r="AQ211" i="49"/>
  <c r="AM211" i="49"/>
  <c r="AL211" i="49"/>
  <c r="AG211" i="49"/>
  <c r="AB211" i="49"/>
  <c r="W211" i="49"/>
  <c r="R211" i="49"/>
  <c r="J211" i="49"/>
  <c r="I211" i="49"/>
  <c r="G211" i="49"/>
  <c r="AW210" i="49"/>
  <c r="AV210" i="49"/>
  <c r="AQ210" i="49"/>
  <c r="AL210" i="49"/>
  <c r="AG210" i="49"/>
  <c r="AH210" i="49" s="1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K209" i="49" s="1"/>
  <c r="R209" i="49"/>
  <c r="J209" i="49"/>
  <c r="I209" i="49"/>
  <c r="G209" i="49"/>
  <c r="AV208" i="49"/>
  <c r="AW207" i="49" s="1"/>
  <c r="AQ208" i="49"/>
  <c r="AL208" i="49"/>
  <c r="AG208" i="49"/>
  <c r="AB208" i="49"/>
  <c r="W208" i="49"/>
  <c r="K208" i="49" s="1"/>
  <c r="R208" i="49"/>
  <c r="J208" i="49"/>
  <c r="I208" i="49"/>
  <c r="G208" i="49"/>
  <c r="AV207" i="49"/>
  <c r="AQ207" i="49"/>
  <c r="AL207" i="49"/>
  <c r="AG207" i="49"/>
  <c r="AB207" i="49"/>
  <c r="W207" i="49"/>
  <c r="S207" i="49"/>
  <c r="R207" i="49"/>
  <c r="J207" i="49"/>
  <c r="I207" i="49"/>
  <c r="G207" i="49"/>
  <c r="P202" i="49"/>
  <c r="P203" i="49" s="1"/>
  <c r="C1" i="48"/>
  <c r="C1" i="47"/>
  <c r="C1" i="46"/>
  <c r="AV218" i="48"/>
  <c r="AQ218" i="48"/>
  <c r="AL218" i="48"/>
  <c r="AG218" i="48"/>
  <c r="AB218" i="48"/>
  <c r="W218" i="48"/>
  <c r="R218" i="48"/>
  <c r="S218" i="48" s="1"/>
  <c r="K218" i="48"/>
  <c r="J218" i="48"/>
  <c r="I218" i="48"/>
  <c r="G218" i="48"/>
  <c r="AV217" i="48"/>
  <c r="AQ217" i="48"/>
  <c r="AR217" i="48" s="1"/>
  <c r="AL217" i="48"/>
  <c r="AG217" i="48"/>
  <c r="AH217" i="48" s="1"/>
  <c r="AB217" i="48"/>
  <c r="W217" i="48"/>
  <c r="X217" i="48" s="1"/>
  <c r="R217" i="48"/>
  <c r="S217" i="48" s="1"/>
  <c r="J217" i="48"/>
  <c r="I217" i="48"/>
  <c r="G217" i="48"/>
  <c r="AV216" i="48"/>
  <c r="AQ216" i="48"/>
  <c r="AL216" i="48"/>
  <c r="AG216" i="48"/>
  <c r="AH216" i="48" s="1"/>
  <c r="AB216" i="48"/>
  <c r="W216" i="48"/>
  <c r="R216" i="48"/>
  <c r="K216" i="48" s="1"/>
  <c r="J216" i="48"/>
  <c r="I216" i="48"/>
  <c r="G216" i="48"/>
  <c r="AV215" i="48"/>
  <c r="AQ215" i="48"/>
  <c r="AL215" i="48"/>
  <c r="AG215" i="48"/>
  <c r="AB215" i="48"/>
  <c r="W215" i="48"/>
  <c r="R215" i="48"/>
  <c r="S215" i="48" s="1"/>
  <c r="K215" i="48"/>
  <c r="J215" i="48"/>
  <c r="I215" i="48"/>
  <c r="G215" i="48"/>
  <c r="AV214" i="48"/>
  <c r="AQ214" i="48"/>
  <c r="AL214" i="48"/>
  <c r="AG214" i="48"/>
  <c r="AB214" i="48"/>
  <c r="W214" i="48"/>
  <c r="R214" i="48"/>
  <c r="S214" i="48" s="1"/>
  <c r="K214" i="48"/>
  <c r="J214" i="48"/>
  <c r="I214" i="48"/>
  <c r="G214" i="48"/>
  <c r="AW213" i="48"/>
  <c r="AV213" i="48"/>
  <c r="AQ213" i="48"/>
  <c r="AR213" i="48" s="1"/>
  <c r="AL213" i="48"/>
  <c r="K213" i="48" s="1"/>
  <c r="AG213" i="48"/>
  <c r="AH213" i="48" s="1"/>
  <c r="AB213" i="48"/>
  <c r="W213" i="48"/>
  <c r="R213" i="48"/>
  <c r="J213" i="48"/>
  <c r="I213" i="48"/>
  <c r="G213" i="48"/>
  <c r="AV212" i="48"/>
  <c r="AW212" i="48" s="1"/>
  <c r="AQ212" i="48"/>
  <c r="AL212" i="48"/>
  <c r="AM212" i="48" s="1"/>
  <c r="AH212" i="48"/>
  <c r="AG212" i="48"/>
  <c r="AB212" i="48"/>
  <c r="W212" i="48"/>
  <c r="R212" i="48"/>
  <c r="J212" i="48"/>
  <c r="I212" i="48"/>
  <c r="G212" i="48"/>
  <c r="AV211" i="48"/>
  <c r="AW211" i="48" s="1"/>
  <c r="AQ211" i="48"/>
  <c r="AL211" i="48"/>
  <c r="AG211" i="48"/>
  <c r="AH211" i="48" s="1"/>
  <c r="AB211" i="48"/>
  <c r="W211" i="48"/>
  <c r="X211" i="48" s="1"/>
  <c r="R211" i="48"/>
  <c r="K211" i="48"/>
  <c r="J211" i="48"/>
  <c r="I211" i="48"/>
  <c r="G211" i="48"/>
  <c r="AV210" i="48"/>
  <c r="AW214" i="48" s="1"/>
  <c r="AQ210" i="48"/>
  <c r="AR210" i="48" s="1"/>
  <c r="AL210" i="48"/>
  <c r="AG210" i="48"/>
  <c r="AB210" i="48"/>
  <c r="W210" i="48"/>
  <c r="R210" i="48"/>
  <c r="J210" i="48"/>
  <c r="I210" i="48"/>
  <c r="G210" i="48"/>
  <c r="AB209" i="48"/>
  <c r="AD207" i="48" s="1"/>
  <c r="W209" i="48"/>
  <c r="X209" i="48" s="1"/>
  <c r="R209" i="48"/>
  <c r="J209" i="48"/>
  <c r="I209" i="48"/>
  <c r="G209" i="48"/>
  <c r="AV208" i="48"/>
  <c r="AQ208" i="48"/>
  <c r="AL208" i="48"/>
  <c r="AH208" i="48"/>
  <c r="AG208" i="48"/>
  <c r="AB208" i="48"/>
  <c r="AC208" i="48" s="1"/>
  <c r="W208" i="48"/>
  <c r="X218" i="48" s="1"/>
  <c r="R208" i="48"/>
  <c r="K208" i="48" s="1"/>
  <c r="J208" i="48"/>
  <c r="I208" i="48"/>
  <c r="G208" i="48"/>
  <c r="AV207" i="48"/>
  <c r="AQ207" i="48"/>
  <c r="AL207" i="48"/>
  <c r="AG207" i="48"/>
  <c r="AH218" i="48" s="1"/>
  <c r="AB207" i="48"/>
  <c r="W207" i="48"/>
  <c r="R207" i="48"/>
  <c r="J207" i="48"/>
  <c r="I207" i="48"/>
  <c r="G207" i="48"/>
  <c r="AV207" i="47"/>
  <c r="AX207" i="47" s="1"/>
  <c r="AQ207" i="47"/>
  <c r="AS207" i="47" s="1"/>
  <c r="AN207" i="47"/>
  <c r="AM207" i="47"/>
  <c r="AL207" i="47"/>
  <c r="AI207" i="47"/>
  <c r="AH207" i="47"/>
  <c r="AG207" i="47"/>
  <c r="AB207" i="47"/>
  <c r="AD207" i="47" s="1"/>
  <c r="Y207" i="47"/>
  <c r="W207" i="47"/>
  <c r="X207" i="47" s="1"/>
  <c r="R207" i="47"/>
  <c r="J207" i="47"/>
  <c r="I207" i="47"/>
  <c r="G207" i="47"/>
  <c r="P202" i="47"/>
  <c r="U202" i="47" s="1"/>
  <c r="AV216" i="46"/>
  <c r="AW216" i="46" s="1"/>
  <c r="AQ216" i="46"/>
  <c r="AL216" i="46"/>
  <c r="AM216" i="46" s="1"/>
  <c r="AG216" i="46"/>
  <c r="AB216" i="46"/>
  <c r="W216" i="46"/>
  <c r="X216" i="46" s="1"/>
  <c r="R216" i="46"/>
  <c r="S216" i="46" s="1"/>
  <c r="J216" i="46"/>
  <c r="I216" i="46"/>
  <c r="G216" i="46"/>
  <c r="AV215" i="46"/>
  <c r="AW215" i="46" s="1"/>
  <c r="AQ215" i="46"/>
  <c r="AR215" i="46" s="1"/>
  <c r="AL215" i="46"/>
  <c r="AG215" i="46"/>
  <c r="AB215" i="46"/>
  <c r="W215" i="46"/>
  <c r="X215" i="46" s="1"/>
  <c r="R215" i="46"/>
  <c r="S215" i="46" s="1"/>
  <c r="J215" i="46"/>
  <c r="I215" i="46"/>
  <c r="G215" i="46"/>
  <c r="AV214" i="46"/>
  <c r="AW214" i="46" s="1"/>
  <c r="AQ214" i="46"/>
  <c r="AR214" i="46" s="1"/>
  <c r="AL214" i="46"/>
  <c r="AG214" i="46"/>
  <c r="AB214" i="46"/>
  <c r="W214" i="46"/>
  <c r="R214" i="46"/>
  <c r="S214" i="46" s="1"/>
  <c r="K214" i="46"/>
  <c r="J214" i="46"/>
  <c r="I214" i="46"/>
  <c r="G214" i="46"/>
  <c r="AV213" i="46"/>
  <c r="AQ213" i="46"/>
  <c r="AR213" i="46" s="1"/>
  <c r="AL213" i="46"/>
  <c r="AG213" i="46"/>
  <c r="AB213" i="46"/>
  <c r="W213" i="46"/>
  <c r="R213" i="46"/>
  <c r="S213" i="46" s="1"/>
  <c r="J213" i="46"/>
  <c r="I213" i="46"/>
  <c r="G213" i="46"/>
  <c r="AV212" i="46"/>
  <c r="AW212" i="46" s="1"/>
  <c r="AQ212" i="46"/>
  <c r="AR212" i="46" s="1"/>
  <c r="AL212" i="46"/>
  <c r="AG212" i="46"/>
  <c r="AB212" i="46"/>
  <c r="W212" i="46"/>
  <c r="R212" i="46"/>
  <c r="K212" i="46"/>
  <c r="J212" i="46"/>
  <c r="I212" i="46"/>
  <c r="G212" i="46"/>
  <c r="AW211" i="46"/>
  <c r="AV211" i="46"/>
  <c r="AQ211" i="46"/>
  <c r="AL211" i="46"/>
  <c r="AG211" i="46"/>
  <c r="AB211" i="46"/>
  <c r="W211" i="46"/>
  <c r="R211" i="46"/>
  <c r="K211" i="46"/>
  <c r="J211" i="46"/>
  <c r="I211" i="46"/>
  <c r="G211" i="46"/>
  <c r="W210" i="46"/>
  <c r="X210" i="46" s="1"/>
  <c r="R210" i="46"/>
  <c r="J210" i="46"/>
  <c r="I210" i="46"/>
  <c r="G210" i="46"/>
  <c r="AV209" i="46"/>
  <c r="AX207" i="46" s="1"/>
  <c r="AQ209" i="46"/>
  <c r="AR209" i="46" s="1"/>
  <c r="AL209" i="46"/>
  <c r="AG209" i="46"/>
  <c r="AB209" i="46"/>
  <c r="W209" i="46"/>
  <c r="K209" i="46" s="1"/>
  <c r="R209" i="46"/>
  <c r="J209" i="46"/>
  <c r="I209" i="46"/>
  <c r="G209" i="46"/>
  <c r="AW208" i="46"/>
  <c r="AV208" i="46"/>
  <c r="AQ208" i="46"/>
  <c r="AR208" i="46" s="1"/>
  <c r="AL208" i="46"/>
  <c r="AM208" i="46" s="1"/>
  <c r="AG208" i="46"/>
  <c r="AB208" i="46"/>
  <c r="AC208" i="46" s="1"/>
  <c r="W208" i="46"/>
  <c r="X208" i="46" s="1"/>
  <c r="R208" i="46"/>
  <c r="J208" i="46"/>
  <c r="I208" i="46"/>
  <c r="G208" i="46"/>
  <c r="AW207" i="46"/>
  <c r="AV207" i="46"/>
  <c r="AW213" i="46" s="1"/>
  <c r="AQ207" i="46"/>
  <c r="AR211" i="46" s="1"/>
  <c r="AL207" i="46"/>
  <c r="AG207" i="46"/>
  <c r="AH212" i="46" s="1"/>
  <c r="AB207" i="46"/>
  <c r="K207" i="46" s="1"/>
  <c r="W207" i="46"/>
  <c r="R207" i="46"/>
  <c r="J207" i="46"/>
  <c r="I207" i="46"/>
  <c r="G207" i="46"/>
  <c r="P203" i="46"/>
  <c r="P202" i="46"/>
  <c r="U202" i="46" s="1"/>
  <c r="Z202" i="46" s="1"/>
  <c r="AE202" i="46" s="1"/>
  <c r="AJ202" i="46" s="1"/>
  <c r="AO202" i="46" s="1"/>
  <c r="AT202" i="46" s="1"/>
  <c r="C1" i="45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S207" i="45" s="1"/>
  <c r="AM214" i="45"/>
  <c r="AL214" i="45"/>
  <c r="AG214" i="45"/>
  <c r="AB214" i="45"/>
  <c r="W214" i="45"/>
  <c r="R214" i="45"/>
  <c r="J214" i="45"/>
  <c r="I214" i="45"/>
  <c r="G214" i="45"/>
  <c r="AV213" i="45"/>
  <c r="AQ213" i="45"/>
  <c r="AM213" i="45"/>
  <c r="AL213" i="45"/>
  <c r="AG213" i="45"/>
  <c r="AH213" i="45" s="1"/>
  <c r="AB213" i="45"/>
  <c r="W213" i="45"/>
  <c r="R213" i="45"/>
  <c r="J213" i="45"/>
  <c r="I213" i="45"/>
  <c r="G213" i="45"/>
  <c r="AV212" i="45"/>
  <c r="AW212" i="45" s="1"/>
  <c r="AQ212" i="45"/>
  <c r="AL212" i="45"/>
  <c r="AM212" i="45" s="1"/>
  <c r="AG212" i="45"/>
  <c r="AH212" i="45" s="1"/>
  <c r="AB212" i="45"/>
  <c r="K212" i="45" s="1"/>
  <c r="W212" i="45"/>
  <c r="R212" i="45"/>
  <c r="J212" i="45"/>
  <c r="I212" i="45"/>
  <c r="G212" i="45"/>
  <c r="AV211" i="45"/>
  <c r="AQ211" i="45"/>
  <c r="AL211" i="45"/>
  <c r="AH211" i="45"/>
  <c r="AG211" i="45"/>
  <c r="AB211" i="45"/>
  <c r="AC211" i="45" s="1"/>
  <c r="W211" i="45"/>
  <c r="X211" i="45" s="1"/>
  <c r="R211" i="45"/>
  <c r="J211" i="45"/>
  <c r="I211" i="45"/>
  <c r="G211" i="45"/>
  <c r="AV210" i="45"/>
  <c r="AQ210" i="45"/>
  <c r="AL210" i="45"/>
  <c r="AG210" i="45"/>
  <c r="AB210" i="45"/>
  <c r="AC209" i="45" s="1"/>
  <c r="W210" i="45"/>
  <c r="X212" i="45" s="1"/>
  <c r="R210" i="45"/>
  <c r="S210" i="45" s="1"/>
  <c r="J210" i="45"/>
  <c r="I210" i="45"/>
  <c r="G210" i="45"/>
  <c r="AV209" i="45"/>
  <c r="AQ209" i="45"/>
  <c r="AL209" i="45"/>
  <c r="AG209" i="45"/>
  <c r="AB209" i="45"/>
  <c r="W209" i="45"/>
  <c r="R209" i="45"/>
  <c r="K209" i="45"/>
  <c r="J209" i="45"/>
  <c r="I209" i="45"/>
  <c r="G209" i="45"/>
  <c r="AV208" i="45"/>
  <c r="AW208" i="45" s="1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I207" i="45" s="1"/>
  <c r="AB207" i="45"/>
  <c r="Y207" i="45"/>
  <c r="W207" i="45"/>
  <c r="X207" i="45" s="1"/>
  <c r="R207" i="45"/>
  <c r="J207" i="45"/>
  <c r="I207" i="45"/>
  <c r="G207" i="45"/>
  <c r="P202" i="45"/>
  <c r="AV400" i="44"/>
  <c r="AQ400" i="44"/>
  <c r="AL400" i="44"/>
  <c r="AG400" i="44"/>
  <c r="AH400" i="44" s="1"/>
  <c r="AB400" i="44"/>
  <c r="W400" i="44"/>
  <c r="R400" i="44"/>
  <c r="J400" i="44"/>
  <c r="I400" i="44"/>
  <c r="G400" i="44"/>
  <c r="AV399" i="44"/>
  <c r="AQ399" i="44"/>
  <c r="AL399" i="44"/>
  <c r="AG399" i="44"/>
  <c r="AH399" i="44" s="1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K398" i="44" s="1"/>
  <c r="J398" i="44"/>
  <c r="I398" i="44"/>
  <c r="G398" i="44"/>
  <c r="AV397" i="44"/>
  <c r="AQ397" i="44"/>
  <c r="AL397" i="44"/>
  <c r="AG397" i="44"/>
  <c r="AH397" i="44" s="1"/>
  <c r="AB397" i="44"/>
  <c r="W397" i="44"/>
  <c r="X397" i="44" s="1"/>
  <c r="R397" i="44"/>
  <c r="J397" i="44"/>
  <c r="I397" i="44"/>
  <c r="G397" i="44"/>
  <c r="AV396" i="44"/>
  <c r="AQ396" i="44"/>
  <c r="AL396" i="44"/>
  <c r="AG396" i="44"/>
  <c r="AB396" i="44"/>
  <c r="K396" i="44" s="1"/>
  <c r="W396" i="44"/>
  <c r="R396" i="44"/>
  <c r="J396" i="44"/>
  <c r="I396" i="44"/>
  <c r="G396" i="44"/>
  <c r="AW395" i="44"/>
  <c r="AV395" i="44"/>
  <c r="AQ395" i="44"/>
  <c r="K395" i="44" s="1"/>
  <c r="AL395" i="44"/>
  <c r="AG395" i="44"/>
  <c r="AB395" i="44"/>
  <c r="W395" i="44"/>
  <c r="R395" i="44"/>
  <c r="J395" i="44"/>
  <c r="I395" i="44"/>
  <c r="G395" i="44"/>
  <c r="AV394" i="44"/>
  <c r="AQ394" i="44"/>
  <c r="AL394" i="44"/>
  <c r="AM394" i="44" s="1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H392" i="44" s="1"/>
  <c r="AB392" i="44"/>
  <c r="W392" i="44"/>
  <c r="S392" i="44"/>
  <c r="R392" i="44"/>
  <c r="K392" i="44" s="1"/>
  <c r="J392" i="44"/>
  <c r="I392" i="44"/>
  <c r="G392" i="44"/>
  <c r="W391" i="44"/>
  <c r="K391" i="44" s="1"/>
  <c r="R391" i="44"/>
  <c r="J391" i="44"/>
  <c r="I391" i="44"/>
  <c r="G391" i="44"/>
  <c r="AV390" i="44"/>
  <c r="AQ390" i="44"/>
  <c r="AL390" i="44"/>
  <c r="AM390" i="44" s="1"/>
  <c r="AG390" i="44"/>
  <c r="AH390" i="44" s="1"/>
  <c r="AB390" i="44"/>
  <c r="W390" i="44"/>
  <c r="K390" i="44" s="1"/>
  <c r="R390" i="44"/>
  <c r="J390" i="44"/>
  <c r="I390" i="44"/>
  <c r="G390" i="44"/>
  <c r="AV389" i="44"/>
  <c r="AQ389" i="44"/>
  <c r="AL389" i="44"/>
  <c r="AG389" i="44"/>
  <c r="AB389" i="44"/>
  <c r="W389" i="44"/>
  <c r="R389" i="44"/>
  <c r="K389" i="44"/>
  <c r="J389" i="44"/>
  <c r="I389" i="44"/>
  <c r="G389" i="44"/>
  <c r="AV388" i="44"/>
  <c r="AQ388" i="44"/>
  <c r="AL388" i="44"/>
  <c r="AG388" i="44"/>
  <c r="AH388" i="44" s="1"/>
  <c r="AB388" i="44"/>
  <c r="K388" i="44" s="1"/>
  <c r="W388" i="44"/>
  <c r="R388" i="44"/>
  <c r="J388" i="44"/>
  <c r="I388" i="44"/>
  <c r="G388" i="44"/>
  <c r="AV387" i="44"/>
  <c r="AW387" i="44" s="1"/>
  <c r="AQ387" i="44"/>
  <c r="AL387" i="44"/>
  <c r="AG387" i="44"/>
  <c r="AB387" i="44"/>
  <c r="W387" i="44"/>
  <c r="R387" i="44"/>
  <c r="J387" i="44"/>
  <c r="I387" i="44"/>
  <c r="G387" i="44"/>
  <c r="AV386" i="44"/>
  <c r="AQ386" i="44"/>
  <c r="AR386" i="44" s="1"/>
  <c r="AL386" i="44"/>
  <c r="AG386" i="44"/>
  <c r="AB386" i="44"/>
  <c r="W386" i="44"/>
  <c r="R386" i="44"/>
  <c r="J386" i="44"/>
  <c r="I386" i="44"/>
  <c r="G386" i="44"/>
  <c r="AV385" i="44"/>
  <c r="AQ385" i="44"/>
  <c r="AL385" i="44"/>
  <c r="AH385" i="44"/>
  <c r="AG385" i="44"/>
  <c r="AB385" i="44"/>
  <c r="W385" i="44"/>
  <c r="S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W373" i="44" s="1"/>
  <c r="AQ383" i="44"/>
  <c r="AL383" i="44"/>
  <c r="AM383" i="44" s="1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AC382" i="44" s="1"/>
  <c r="W382" i="44"/>
  <c r="R382" i="44"/>
  <c r="K382" i="44" s="1"/>
  <c r="J382" i="44"/>
  <c r="I382" i="44"/>
  <c r="G382" i="44"/>
  <c r="AV381" i="44"/>
  <c r="AQ381" i="44"/>
  <c r="AL381" i="44"/>
  <c r="AG381" i="44"/>
  <c r="AB381" i="44"/>
  <c r="W381" i="44"/>
  <c r="R381" i="44"/>
  <c r="K381" i="44"/>
  <c r="J381" i="44"/>
  <c r="I381" i="44"/>
  <c r="G381" i="44"/>
  <c r="AV380" i="44"/>
  <c r="AQ380" i="44"/>
  <c r="AL380" i="44"/>
  <c r="AG380" i="44"/>
  <c r="AB380" i="44"/>
  <c r="AC380" i="44" s="1"/>
  <c r="W380" i="44"/>
  <c r="R380" i="44"/>
  <c r="K380" i="44"/>
  <c r="J380" i="44"/>
  <c r="I380" i="44"/>
  <c r="G380" i="44"/>
  <c r="AV379" i="44"/>
  <c r="AQ379" i="44"/>
  <c r="AL379" i="44"/>
  <c r="AG379" i="44"/>
  <c r="AB379" i="44"/>
  <c r="W379" i="44"/>
  <c r="R379" i="44"/>
  <c r="K379" i="44"/>
  <c r="J379" i="44"/>
  <c r="I379" i="44"/>
  <c r="G379" i="44"/>
  <c r="H369" i="44" s="1"/>
  <c r="AB378" i="44"/>
  <c r="X378" i="44"/>
  <c r="W378" i="44"/>
  <c r="R378" i="44"/>
  <c r="K378" i="44" s="1"/>
  <c r="J378" i="44"/>
  <c r="I378" i="44"/>
  <c r="G378" i="44"/>
  <c r="AV377" i="44"/>
  <c r="AQ377" i="44"/>
  <c r="AL377" i="44"/>
  <c r="AG377" i="44"/>
  <c r="AH377" i="44" s="1"/>
  <c r="AB377" i="44"/>
  <c r="W377" i="44"/>
  <c r="R377" i="44"/>
  <c r="S377" i="44" s="1"/>
  <c r="J377" i="44"/>
  <c r="I377" i="44"/>
  <c r="G377" i="44"/>
  <c r="AV376" i="44"/>
  <c r="AQ376" i="44"/>
  <c r="AL376" i="44"/>
  <c r="AG376" i="44"/>
  <c r="AH376" i="44" s="1"/>
  <c r="AB376" i="44"/>
  <c r="W376" i="44"/>
  <c r="R376" i="44"/>
  <c r="K376" i="44"/>
  <c r="J376" i="44"/>
  <c r="I376" i="44"/>
  <c r="G376" i="44"/>
  <c r="AV375" i="44"/>
  <c r="AQ375" i="44"/>
  <c r="AL375" i="44"/>
  <c r="AG375" i="44"/>
  <c r="AH375" i="44" s="1"/>
  <c r="AB375" i="44"/>
  <c r="W375" i="44"/>
  <c r="R375" i="44"/>
  <c r="S390" i="44" s="1"/>
  <c r="J375" i="44"/>
  <c r="I375" i="44"/>
  <c r="G375" i="44"/>
  <c r="AW374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H373" i="44"/>
  <c r="AG373" i="44"/>
  <c r="AC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H383" i="44" s="1"/>
  <c r="AB371" i="44"/>
  <c r="W371" i="44"/>
  <c r="X386" i="44" s="1"/>
  <c r="R371" i="44"/>
  <c r="J371" i="44"/>
  <c r="I371" i="44"/>
  <c r="G371" i="44"/>
  <c r="AV370" i="44"/>
  <c r="AW394" i="44" s="1"/>
  <c r="AQ370" i="44"/>
  <c r="AL370" i="44"/>
  <c r="AG370" i="44"/>
  <c r="AB370" i="44"/>
  <c r="W370" i="44"/>
  <c r="R370" i="44"/>
  <c r="K370" i="44"/>
  <c r="J370" i="44"/>
  <c r="I370" i="44"/>
  <c r="G370" i="44"/>
  <c r="AX369" i="44"/>
  <c r="AV369" i="44"/>
  <c r="AQ369" i="44"/>
  <c r="AL369" i="44"/>
  <c r="AG369" i="44"/>
  <c r="AB369" i="44"/>
  <c r="W369" i="44"/>
  <c r="R369" i="44"/>
  <c r="S386" i="44" s="1"/>
  <c r="J369" i="44"/>
  <c r="I369" i="44"/>
  <c r="G369" i="44"/>
  <c r="U365" i="44"/>
  <c r="P364" i="44"/>
  <c r="U364" i="44" s="1"/>
  <c r="Z364" i="44" s="1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AJ203" i="52" l="1"/>
  <c r="AO202" i="52"/>
  <c r="K208" i="52"/>
  <c r="AM209" i="52"/>
  <c r="AN207" i="52"/>
  <c r="X207" i="52"/>
  <c r="AC208" i="52"/>
  <c r="AC207" i="52"/>
  <c r="AH207" i="52"/>
  <c r="AR208" i="52"/>
  <c r="AS207" i="52"/>
  <c r="AR207" i="52"/>
  <c r="X209" i="52"/>
  <c r="U203" i="52"/>
  <c r="K207" i="52"/>
  <c r="S207" i="52"/>
  <c r="K208" i="51"/>
  <c r="M208" i="51" s="1"/>
  <c r="S207" i="51"/>
  <c r="S208" i="51"/>
  <c r="AR208" i="51"/>
  <c r="AS207" i="51"/>
  <c r="AD207" i="51"/>
  <c r="AC207" i="51"/>
  <c r="Y207" i="51"/>
  <c r="AH207" i="51"/>
  <c r="Z202" i="51"/>
  <c r="U203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Z202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M211" i="49" s="1"/>
  <c r="AI207" i="49"/>
  <c r="AC207" i="49"/>
  <c r="S209" i="49"/>
  <c r="AM210" i="49"/>
  <c r="S212" i="49"/>
  <c r="S215" i="49"/>
  <c r="T207" i="49"/>
  <c r="M210" i="49"/>
  <c r="U202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M210" i="48" s="1"/>
  <c r="K207" i="48"/>
  <c r="AW207" i="48"/>
  <c r="U203" i="47"/>
  <c r="Z202" i="47"/>
  <c r="AR207" i="47"/>
  <c r="AC207" i="47"/>
  <c r="AW207" i="47"/>
  <c r="P203" i="47"/>
  <c r="T207" i="47"/>
  <c r="K207" i="47"/>
  <c r="S207" i="47"/>
  <c r="X212" i="46"/>
  <c r="S212" i="46"/>
  <c r="AM214" i="46"/>
  <c r="AN207" i="46"/>
  <c r="AM207" i="46"/>
  <c r="U203" i="46"/>
  <c r="Z203" i="46"/>
  <c r="S211" i="46"/>
  <c r="X214" i="46"/>
  <c r="AE203" i="46"/>
  <c r="X209" i="46"/>
  <c r="X211" i="46"/>
  <c r="AC214" i="46"/>
  <c r="AJ203" i="46"/>
  <c r="AC211" i="46"/>
  <c r="AH214" i="46"/>
  <c r="S210" i="46"/>
  <c r="AC212" i="46"/>
  <c r="AH215" i="46"/>
  <c r="AM212" i="46"/>
  <c r="AO203" i="46"/>
  <c r="AC209" i="46"/>
  <c r="AH211" i="46"/>
  <c r="K213" i="46"/>
  <c r="K216" i="46"/>
  <c r="M216" i="46" s="1"/>
  <c r="AT203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L207" i="46" s="1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M211" i="45" s="1"/>
  <c r="S213" i="45"/>
  <c r="X213" i="45"/>
  <c r="AC213" i="45"/>
  <c r="AC212" i="45"/>
  <c r="AR214" i="45"/>
  <c r="X209" i="45"/>
  <c r="P203" i="45"/>
  <c r="U202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AE364" i="44"/>
  <c r="Z365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M370" i="44" s="1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P365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M384" i="44" s="1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T78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AD77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N80" i="6"/>
  <c r="L80" i="6"/>
  <c r="J80" i="6"/>
  <c r="R80" i="6"/>
  <c r="P80" i="6"/>
  <c r="F79" i="6"/>
  <c r="T79" i="6" s="1"/>
  <c r="N79" i="6"/>
  <c r="V80" i="6"/>
  <c r="X80" i="6"/>
  <c r="F78" i="6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M208" i="52" l="1"/>
  <c r="M207" i="52"/>
  <c r="L207" i="52"/>
  <c r="M209" i="52"/>
  <c r="AT202" i="52"/>
  <c r="AO203" i="52"/>
  <c r="Z203" i="51"/>
  <c r="AE202" i="51"/>
  <c r="M209" i="51"/>
  <c r="M210" i="51"/>
  <c r="Z203" i="50"/>
  <c r="AE202" i="50"/>
  <c r="M212" i="49"/>
  <c r="L207" i="49"/>
  <c r="M207" i="49"/>
  <c r="M213" i="49"/>
  <c r="U203" i="49"/>
  <c r="Z202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AE202" i="47"/>
  <c r="Z203" i="47"/>
  <c r="M213" i="46"/>
  <c r="M207" i="46"/>
  <c r="M209" i="46"/>
  <c r="M208" i="46"/>
  <c r="M214" i="46"/>
  <c r="M210" i="46"/>
  <c r="M211" i="46"/>
  <c r="M215" i="46"/>
  <c r="M212" i="46"/>
  <c r="M214" i="45"/>
  <c r="M213" i="45"/>
  <c r="U203" i="45"/>
  <c r="Z202" i="45"/>
  <c r="M208" i="45"/>
  <c r="M210" i="45"/>
  <c r="M207" i="45"/>
  <c r="M215" i="45"/>
  <c r="M212" i="45"/>
  <c r="M209" i="45"/>
  <c r="M399" i="44"/>
  <c r="AE365" i="44"/>
  <c r="AJ364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AT203" i="52" l="1"/>
  <c r="AE203" i="51"/>
  <c r="AJ202" i="51"/>
  <c r="AE203" i="50"/>
  <c r="AJ202" i="50"/>
  <c r="Z203" i="49"/>
  <c r="AE202" i="49"/>
  <c r="AJ202" i="47"/>
  <c r="AE203" i="47"/>
  <c r="Z203" i="45"/>
  <c r="AE202" i="45"/>
  <c r="AJ365" i="44"/>
  <c r="AO364" i="44"/>
  <c r="AJ203" i="51" l="1"/>
  <c r="AO202" i="51"/>
  <c r="AJ203" i="50"/>
  <c r="AO202" i="50"/>
  <c r="AE203" i="49"/>
  <c r="AJ202" i="49"/>
  <c r="AO202" i="47"/>
  <c r="AJ203" i="47"/>
  <c r="AE203" i="45"/>
  <c r="AJ202" i="45"/>
  <c r="AT364" i="44"/>
  <c r="AO365" i="44"/>
  <c r="AO203" i="51" l="1"/>
  <c r="AT202" i="51"/>
  <c r="AT202" i="50"/>
  <c r="AO203" i="50"/>
  <c r="AJ203" i="49"/>
  <c r="AO202" i="49"/>
  <c r="AO203" i="47"/>
  <c r="AT202" i="47"/>
  <c r="AJ203" i="45"/>
  <c r="AO202" i="45"/>
  <c r="AT365" i="44"/>
  <c r="AT203" i="51" l="1"/>
  <c r="AT203" i="50"/>
  <c r="AT202" i="49"/>
  <c r="AO203" i="49"/>
  <c r="AT203" i="47"/>
  <c r="AT202" i="45"/>
  <c r="AO203" i="45"/>
  <c r="AT203" i="49" l="1"/>
  <c r="AT203" i="45"/>
  <c r="K100" i="56" l="1"/>
  <c r="I100" i="56"/>
  <c r="G100" i="56"/>
  <c r="E100" i="56"/>
  <c r="C100" i="56"/>
  <c r="L100" i="56" l="1"/>
  <c r="J100" i="56"/>
  <c r="H100" i="56"/>
  <c r="M54" i="62" l="1"/>
  <c r="M55" i="62"/>
  <c r="M56" i="62"/>
  <c r="M57" i="62"/>
  <c r="I87" i="29" l="1"/>
  <c r="K87" i="29"/>
  <c r="M87" i="29"/>
  <c r="I88" i="29"/>
  <c r="K88" i="29"/>
  <c r="M88" i="29"/>
  <c r="I89" i="29"/>
  <c r="K89" i="29"/>
  <c r="M89" i="29"/>
  <c r="I90" i="29"/>
  <c r="K90" i="29"/>
  <c r="M90" i="29"/>
  <c r="I91" i="29"/>
  <c r="K91" i="29"/>
  <c r="M91" i="29"/>
  <c r="I92" i="29"/>
  <c r="K92" i="29"/>
  <c r="M92" i="29"/>
  <c r="I93" i="29"/>
  <c r="K93" i="29"/>
  <c r="M93" i="29"/>
  <c r="I94" i="29"/>
  <c r="K94" i="29"/>
  <c r="M94" i="29"/>
  <c r="I95" i="29"/>
  <c r="K95" i="29"/>
  <c r="M95" i="29"/>
  <c r="I96" i="29"/>
  <c r="K96" i="29"/>
  <c r="M96" i="29"/>
  <c r="Z10" i="29"/>
  <c r="Z7" i="29"/>
  <c r="M76" i="43" l="1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M86" i="43"/>
  <c r="I86" i="43"/>
  <c r="M85" i="43"/>
  <c r="I85" i="43"/>
  <c r="M84" i="43"/>
  <c r="I84" i="43"/>
  <c r="M83" i="43"/>
  <c r="I83" i="43"/>
  <c r="M82" i="43"/>
  <c r="I82" i="43"/>
  <c r="M81" i="43"/>
  <c r="I81" i="43"/>
  <c r="M80" i="43"/>
  <c r="I80" i="43"/>
  <c r="M79" i="43"/>
  <c r="I79" i="43"/>
  <c r="M78" i="43"/>
  <c r="I78" i="43"/>
  <c r="M77" i="43"/>
  <c r="I77" i="43"/>
  <c r="AA10" i="29" l="1"/>
  <c r="AD10" i="29"/>
  <c r="AE10" i="29"/>
  <c r="AF10" i="29"/>
  <c r="AG10" i="29"/>
  <c r="AH10" i="29"/>
  <c r="AD11" i="29"/>
  <c r="AE11" i="29"/>
  <c r="AF11" i="29"/>
  <c r="AG11" i="29"/>
  <c r="AH11" i="29"/>
  <c r="AC11" i="29"/>
  <c r="AC10" i="29"/>
  <c r="AB10" i="29"/>
  <c r="AB11" i="29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B77" i="56"/>
  <c r="F77" i="56" s="1"/>
  <c r="M71" i="56"/>
  <c r="B119" i="41" s="1"/>
  <c r="N71" i="56"/>
  <c r="B120" i="41" s="1"/>
  <c r="B130" i="41"/>
  <c r="N78" i="56"/>
  <c r="B131" i="41" s="1"/>
  <c r="N92" i="56"/>
  <c r="B153" i="41" s="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D76" i="56"/>
  <c r="L75" i="56"/>
  <c r="J75" i="56"/>
  <c r="H75" i="56"/>
  <c r="F74" i="56"/>
  <c r="D74" i="56"/>
  <c r="M71" i="62"/>
  <c r="M70" i="62"/>
  <c r="M69" i="62"/>
  <c r="M74" i="62" s="1"/>
  <c r="M65" i="62"/>
  <c r="M64" i="62"/>
  <c r="M63" i="62"/>
  <c r="M62" i="62"/>
  <c r="M61" i="62"/>
  <c r="M66" i="62" s="1"/>
  <c r="M58" i="62"/>
  <c r="M49" i="62"/>
  <c r="M48" i="62"/>
  <c r="M47" i="62"/>
  <c r="M46" i="62"/>
  <c r="M45" i="62"/>
  <c r="M58" i="61"/>
  <c r="M57" i="61"/>
  <c r="M56" i="61"/>
  <c r="M55" i="61"/>
  <c r="M54" i="61"/>
  <c r="M53" i="61"/>
  <c r="M49" i="61"/>
  <c r="M48" i="61"/>
  <c r="M47" i="61"/>
  <c r="M46" i="61"/>
  <c r="M45" i="61"/>
  <c r="M50" i="61" s="1"/>
  <c r="M41" i="61"/>
  <c r="M40" i="61"/>
  <c r="M39" i="61"/>
  <c r="M38" i="61"/>
  <c r="M37" i="61"/>
  <c r="M42" i="61" s="1"/>
  <c r="K182" i="62" l="1"/>
  <c r="K166" i="62"/>
  <c r="K142" i="61"/>
  <c r="K134" i="61"/>
  <c r="K126" i="61"/>
  <c r="K174" i="62"/>
  <c r="K70" i="19"/>
  <c r="K110" i="20"/>
  <c r="K78" i="19"/>
  <c r="K102" i="20"/>
  <c r="K94" i="20"/>
  <c r="K86" i="20"/>
  <c r="D77" i="56"/>
  <c r="D72" i="56"/>
  <c r="M50" i="62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M20" i="20"/>
  <c r="M21" i="20"/>
  <c r="M56" i="20"/>
  <c r="M57" i="20"/>
  <c r="M71" i="20"/>
  <c r="M70" i="20"/>
  <c r="M69" i="20"/>
  <c r="M74" i="20" s="1"/>
  <c r="M61" i="20"/>
  <c r="M66" i="20" s="1"/>
  <c r="M55" i="20"/>
  <c r="M54" i="20"/>
  <c r="M53" i="20"/>
  <c r="M49" i="20"/>
  <c r="M48" i="20"/>
  <c r="M47" i="20"/>
  <c r="M46" i="20"/>
  <c r="M45" i="20"/>
  <c r="M58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M50" i="20" l="1"/>
  <c r="M58" i="20"/>
  <c r="L124" i="41" l="1"/>
  <c r="J124" i="41"/>
  <c r="H124" i="41"/>
  <c r="F124" i="41"/>
  <c r="L119" i="41"/>
  <c r="J119" i="41"/>
  <c r="H119" i="41"/>
  <c r="F119" i="41"/>
  <c r="F108" i="41"/>
  <c r="L114" i="41"/>
  <c r="J114" i="41"/>
  <c r="H114" i="41"/>
  <c r="F114" i="41"/>
  <c r="L109" i="41"/>
  <c r="J109" i="41"/>
  <c r="H109" i="41"/>
  <c r="F109" i="41"/>
  <c r="AD24" i="43"/>
  <c r="B17" i="43"/>
  <c r="I87" i="43"/>
  <c r="M87" i="43"/>
  <c r="I88" i="43"/>
  <c r="M88" i="43"/>
  <c r="I89" i="43"/>
  <c r="M89" i="43"/>
  <c r="I90" i="43"/>
  <c r="M90" i="43"/>
  <c r="I91" i="43"/>
  <c r="M91" i="43"/>
  <c r="I92" i="43"/>
  <c r="M92" i="43"/>
  <c r="I93" i="43"/>
  <c r="M93" i="43"/>
  <c r="I94" i="43"/>
  <c r="M94" i="43"/>
  <c r="I95" i="43"/>
  <c r="M95" i="43"/>
  <c r="I96" i="43"/>
  <c r="M96" i="43"/>
  <c r="I97" i="43"/>
  <c r="K97" i="43"/>
  <c r="M97" i="43"/>
  <c r="I98" i="43"/>
  <c r="K98" i="43"/>
  <c r="M98" i="43"/>
  <c r="I99" i="43"/>
  <c r="K99" i="43"/>
  <c r="M99" i="43"/>
  <c r="I100" i="43"/>
  <c r="K100" i="43"/>
  <c r="M100" i="43"/>
  <c r="I101" i="43"/>
  <c r="K101" i="43"/>
  <c r="M101" i="43"/>
  <c r="I102" i="43"/>
  <c r="K102" i="43"/>
  <c r="M102" i="43"/>
  <c r="I103" i="43"/>
  <c r="K103" i="43"/>
  <c r="M103" i="43"/>
  <c r="I104" i="43"/>
  <c r="K104" i="43"/>
  <c r="M104" i="43"/>
  <c r="I105" i="43"/>
  <c r="K105" i="43"/>
  <c r="M105" i="43"/>
  <c r="I106" i="43"/>
  <c r="K106" i="43"/>
  <c r="M106" i="43"/>
  <c r="I107" i="43"/>
  <c r="K107" i="43"/>
  <c r="M107" i="43"/>
  <c r="I108" i="43"/>
  <c r="K108" i="43"/>
  <c r="M108" i="43"/>
  <c r="I109" i="43"/>
  <c r="K109" i="43"/>
  <c r="M109" i="43"/>
  <c r="I110" i="43"/>
  <c r="K110" i="43"/>
  <c r="M110" i="43"/>
  <c r="I111" i="43"/>
  <c r="K111" i="43"/>
  <c r="M111" i="43"/>
  <c r="I112" i="43"/>
  <c r="K112" i="43"/>
  <c r="M112" i="43"/>
  <c r="I113" i="43"/>
  <c r="K113" i="43"/>
  <c r="M113" i="43"/>
  <c r="I114" i="43"/>
  <c r="K114" i="43"/>
  <c r="M114" i="43"/>
  <c r="I115" i="43"/>
  <c r="K115" i="43"/>
  <c r="M115" i="43"/>
  <c r="I116" i="43"/>
  <c r="K116" i="43"/>
  <c r="M116" i="43"/>
  <c r="I117" i="43"/>
  <c r="K117" i="43"/>
  <c r="M117" i="43"/>
  <c r="I118" i="43"/>
  <c r="K118" i="43"/>
  <c r="M118" i="43"/>
  <c r="I119" i="43"/>
  <c r="K119" i="43"/>
  <c r="M119" i="43"/>
  <c r="I120" i="43"/>
  <c r="K120" i="43"/>
  <c r="M120" i="43"/>
  <c r="I121" i="43"/>
  <c r="K121" i="43"/>
  <c r="M121" i="43"/>
  <c r="I122" i="43"/>
  <c r="K122" i="43"/>
  <c r="M122" i="43"/>
  <c r="I123" i="43"/>
  <c r="K123" i="43"/>
  <c r="M123" i="43"/>
  <c r="I124" i="43"/>
  <c r="K124" i="43"/>
  <c r="M124" i="43"/>
  <c r="I125" i="43"/>
  <c r="K125" i="43"/>
  <c r="M125" i="43"/>
  <c r="I126" i="43"/>
  <c r="K126" i="43"/>
  <c r="M126" i="43"/>
  <c r="I127" i="43"/>
  <c r="K127" i="43"/>
  <c r="M127" i="43"/>
  <c r="I128" i="43"/>
  <c r="K128" i="43"/>
  <c r="M128" i="43"/>
  <c r="I129" i="43"/>
  <c r="K129" i="43"/>
  <c r="M129" i="43"/>
  <c r="I130" i="43"/>
  <c r="K130" i="43"/>
  <c r="M130" i="43"/>
  <c r="I131" i="43"/>
  <c r="K131" i="43"/>
  <c r="M131" i="43"/>
  <c r="I132" i="43"/>
  <c r="K132" i="43"/>
  <c r="M132" i="43"/>
  <c r="I133" i="43"/>
  <c r="K133" i="43"/>
  <c r="M133" i="43"/>
  <c r="I134" i="43"/>
  <c r="K134" i="43"/>
  <c r="M134" i="43"/>
  <c r="I135" i="43"/>
  <c r="K135" i="43"/>
  <c r="M135" i="43"/>
  <c r="I136" i="43"/>
  <c r="K136" i="43"/>
  <c r="M136" i="43"/>
  <c r="I137" i="43"/>
  <c r="K137" i="43"/>
  <c r="M137" i="43"/>
  <c r="I138" i="43"/>
  <c r="K138" i="43"/>
  <c r="M138" i="43"/>
  <c r="I139" i="43"/>
  <c r="K139" i="43"/>
  <c r="M139" i="43"/>
  <c r="I140" i="43"/>
  <c r="K140" i="43"/>
  <c r="M140" i="43"/>
  <c r="I141" i="43"/>
  <c r="K141" i="43"/>
  <c r="M141" i="43"/>
  <c r="I142" i="43"/>
  <c r="K142" i="43"/>
  <c r="M142" i="43"/>
  <c r="I143" i="43"/>
  <c r="K143" i="43"/>
  <c r="M143" i="43"/>
  <c r="I144" i="43"/>
  <c r="K144" i="43"/>
  <c r="M144" i="43"/>
  <c r="I145" i="43"/>
  <c r="K145" i="43"/>
  <c r="M145" i="43"/>
  <c r="I146" i="43"/>
  <c r="K146" i="43"/>
  <c r="M146" i="43"/>
  <c r="I147" i="43"/>
  <c r="K147" i="43"/>
  <c r="M147" i="43"/>
  <c r="I148" i="43"/>
  <c r="K148" i="43"/>
  <c r="M148" i="43"/>
  <c r="I149" i="43"/>
  <c r="K149" i="43"/>
  <c r="M149" i="43"/>
  <c r="I150" i="43"/>
  <c r="K150" i="43"/>
  <c r="M150" i="43"/>
  <c r="I151" i="43"/>
  <c r="K151" i="43"/>
  <c r="M151" i="43"/>
  <c r="I152" i="43"/>
  <c r="K152" i="43"/>
  <c r="M152" i="43"/>
  <c r="I153" i="43"/>
  <c r="K153" i="43"/>
  <c r="M153" i="43"/>
  <c r="I154" i="43"/>
  <c r="K154" i="43"/>
  <c r="M154" i="43"/>
  <c r="I155" i="43"/>
  <c r="K155" i="43"/>
  <c r="M155" i="43"/>
  <c r="I156" i="43"/>
  <c r="K156" i="43"/>
  <c r="M156" i="43"/>
  <c r="I157" i="43"/>
  <c r="K157" i="43"/>
  <c r="M157" i="43"/>
  <c r="I158" i="43"/>
  <c r="K158" i="43"/>
  <c r="M158" i="43"/>
  <c r="I159" i="43"/>
  <c r="K159" i="43"/>
  <c r="M159" i="43"/>
  <c r="I160" i="43"/>
  <c r="K160" i="43"/>
  <c r="M160" i="43"/>
  <c r="I161" i="43"/>
  <c r="K161" i="43"/>
  <c r="M161" i="43"/>
  <c r="I162" i="43"/>
  <c r="K162" i="43"/>
  <c r="M162" i="43"/>
  <c r="I163" i="43"/>
  <c r="K163" i="43"/>
  <c r="M163" i="43"/>
  <c r="I164" i="43"/>
  <c r="K164" i="43"/>
  <c r="M164" i="43"/>
  <c r="I165" i="43"/>
  <c r="K165" i="43"/>
  <c r="M165" i="43"/>
  <c r="I166" i="43"/>
  <c r="K166" i="43"/>
  <c r="M166" i="43"/>
  <c r="I167" i="43"/>
  <c r="K167" i="43"/>
  <c r="M167" i="43"/>
  <c r="I168" i="43"/>
  <c r="K168" i="43"/>
  <c r="M168" i="43"/>
  <c r="I169" i="43"/>
  <c r="K169" i="43"/>
  <c r="M169" i="43"/>
  <c r="I170" i="43"/>
  <c r="K170" i="43"/>
  <c r="M170" i="43"/>
  <c r="I171" i="43"/>
  <c r="K171" i="43"/>
  <c r="M171" i="43"/>
  <c r="I172" i="43"/>
  <c r="K172" i="43"/>
  <c r="M172" i="43"/>
  <c r="I173" i="43"/>
  <c r="K173" i="43"/>
  <c r="M173" i="43"/>
  <c r="I174" i="43"/>
  <c r="K174" i="43"/>
  <c r="M174" i="43"/>
  <c r="I175" i="43"/>
  <c r="K175" i="43"/>
  <c r="M175" i="43"/>
  <c r="I176" i="43"/>
  <c r="K176" i="43"/>
  <c r="M176" i="43"/>
  <c r="C17" i="43" l="1"/>
  <c r="B27" i="43"/>
  <c r="C7" i="43"/>
  <c r="L113" i="41"/>
  <c r="J113" i="41"/>
  <c r="H113" i="41"/>
  <c r="F113" i="41"/>
  <c r="L108" i="41"/>
  <c r="J108" i="41"/>
  <c r="H108" i="41"/>
  <c r="L146" i="41"/>
  <c r="J146" i="41"/>
  <c r="H146" i="41"/>
  <c r="F146" i="41"/>
  <c r="L141" i="41"/>
  <c r="J141" i="41"/>
  <c r="H141" i="41"/>
  <c r="F141" i="41"/>
  <c r="L135" i="41"/>
  <c r="J135" i="41"/>
  <c r="H135" i="41"/>
  <c r="F135" i="41"/>
  <c r="L130" i="41"/>
  <c r="J130" i="41"/>
  <c r="H130" i="41"/>
  <c r="I177" i="43"/>
  <c r="K177" i="43"/>
  <c r="M177" i="43"/>
  <c r="I178" i="43"/>
  <c r="K178" i="43"/>
  <c r="M178" i="43"/>
  <c r="I179" i="43"/>
  <c r="K179" i="43"/>
  <c r="M179" i="43"/>
  <c r="I180" i="43"/>
  <c r="K180" i="43"/>
  <c r="M180" i="43"/>
  <c r="I181" i="43"/>
  <c r="K181" i="43"/>
  <c r="M181" i="43"/>
  <c r="I182" i="43"/>
  <c r="K182" i="43"/>
  <c r="M182" i="43"/>
  <c r="I183" i="43"/>
  <c r="K183" i="43"/>
  <c r="M183" i="43"/>
  <c r="I184" i="43"/>
  <c r="K184" i="43"/>
  <c r="M184" i="43"/>
  <c r="I185" i="43"/>
  <c r="K185" i="43"/>
  <c r="M185" i="43"/>
  <c r="I186" i="43"/>
  <c r="K186" i="43"/>
  <c r="M186" i="43"/>
  <c r="I187" i="43"/>
  <c r="K187" i="43"/>
  <c r="M187" i="43"/>
  <c r="I188" i="43"/>
  <c r="K188" i="43"/>
  <c r="M188" i="43"/>
  <c r="I189" i="43"/>
  <c r="K189" i="43"/>
  <c r="M189" i="43"/>
  <c r="I190" i="43"/>
  <c r="K190" i="43"/>
  <c r="M190" i="43"/>
  <c r="I191" i="43"/>
  <c r="K191" i="43"/>
  <c r="M191" i="43"/>
  <c r="I192" i="43"/>
  <c r="K192" i="43"/>
  <c r="M192" i="43"/>
  <c r="I193" i="43"/>
  <c r="K193" i="43"/>
  <c r="M193" i="43"/>
  <c r="I194" i="43"/>
  <c r="K194" i="43"/>
  <c r="M194" i="43"/>
  <c r="I195" i="43"/>
  <c r="K195" i="43"/>
  <c r="M195" i="43"/>
  <c r="I196" i="43"/>
  <c r="K196" i="43"/>
  <c r="M196" i="43"/>
  <c r="I197" i="43"/>
  <c r="K197" i="43"/>
  <c r="M197" i="43"/>
  <c r="I198" i="43"/>
  <c r="K198" i="43"/>
  <c r="M198" i="43"/>
  <c r="I199" i="43"/>
  <c r="K199" i="43"/>
  <c r="M199" i="43"/>
  <c r="I200" i="43"/>
  <c r="K200" i="43"/>
  <c r="M200" i="43"/>
  <c r="I201" i="43"/>
  <c r="K201" i="43"/>
  <c r="M201" i="43"/>
  <c r="I202" i="43"/>
  <c r="K202" i="43"/>
  <c r="M202" i="43"/>
  <c r="I203" i="43"/>
  <c r="K203" i="43"/>
  <c r="M203" i="43"/>
  <c r="I204" i="43"/>
  <c r="K204" i="43"/>
  <c r="M204" i="43"/>
  <c r="I205" i="43"/>
  <c r="K205" i="43"/>
  <c r="M205" i="43"/>
  <c r="I206" i="43"/>
  <c r="K206" i="43"/>
  <c r="M206" i="43"/>
  <c r="I207" i="43"/>
  <c r="K207" i="43"/>
  <c r="M207" i="43"/>
  <c r="I208" i="43"/>
  <c r="K208" i="43"/>
  <c r="M208" i="43"/>
  <c r="I209" i="43"/>
  <c r="K209" i="43"/>
  <c r="M209" i="43"/>
  <c r="I210" i="43"/>
  <c r="K210" i="43"/>
  <c r="M210" i="43"/>
  <c r="I211" i="43"/>
  <c r="K211" i="43"/>
  <c r="M211" i="43"/>
  <c r="I212" i="43"/>
  <c r="K212" i="43"/>
  <c r="M212" i="43"/>
  <c r="I213" i="43"/>
  <c r="K213" i="43"/>
  <c r="M213" i="43"/>
  <c r="I214" i="43"/>
  <c r="K214" i="43"/>
  <c r="M214" i="43"/>
  <c r="I215" i="43"/>
  <c r="K215" i="43"/>
  <c r="M215" i="43"/>
  <c r="I216" i="43"/>
  <c r="K216" i="43"/>
  <c r="M216" i="43"/>
  <c r="I217" i="43"/>
  <c r="K217" i="43"/>
  <c r="M217" i="43"/>
  <c r="I218" i="43"/>
  <c r="K218" i="43"/>
  <c r="M218" i="43"/>
  <c r="I219" i="43"/>
  <c r="K219" i="43"/>
  <c r="M219" i="43"/>
  <c r="I220" i="43"/>
  <c r="K220" i="43"/>
  <c r="M220" i="43"/>
  <c r="I221" i="43"/>
  <c r="K221" i="43"/>
  <c r="M221" i="43"/>
  <c r="I222" i="43"/>
  <c r="K222" i="43"/>
  <c r="M222" i="43"/>
  <c r="I223" i="43"/>
  <c r="K223" i="43"/>
  <c r="M223" i="43"/>
  <c r="I224" i="43"/>
  <c r="K224" i="43"/>
  <c r="M224" i="43"/>
  <c r="I225" i="43"/>
  <c r="K225" i="43"/>
  <c r="M225" i="43"/>
  <c r="I226" i="43"/>
  <c r="K226" i="43"/>
  <c r="M226" i="43"/>
  <c r="I227" i="43"/>
  <c r="K227" i="43"/>
  <c r="M227" i="43"/>
  <c r="I228" i="43"/>
  <c r="K228" i="43"/>
  <c r="M228" i="43"/>
  <c r="I229" i="43"/>
  <c r="K229" i="43"/>
  <c r="M229" i="43"/>
  <c r="I230" i="43"/>
  <c r="K230" i="43"/>
  <c r="M230" i="43"/>
  <c r="I231" i="43"/>
  <c r="K231" i="43"/>
  <c r="M231" i="43"/>
  <c r="I232" i="43"/>
  <c r="K232" i="43"/>
  <c r="M232" i="43"/>
  <c r="I233" i="43"/>
  <c r="K233" i="43"/>
  <c r="M233" i="43"/>
  <c r="I234" i="43"/>
  <c r="K234" i="43"/>
  <c r="M234" i="43"/>
  <c r="I235" i="43"/>
  <c r="K235" i="43"/>
  <c r="M235" i="43"/>
  <c r="I236" i="43"/>
  <c r="K236" i="43"/>
  <c r="M236" i="43"/>
  <c r="I237" i="43"/>
  <c r="K237" i="43"/>
  <c r="M237" i="43"/>
  <c r="I238" i="43"/>
  <c r="K238" i="43"/>
  <c r="M238" i="43"/>
  <c r="I239" i="43"/>
  <c r="K239" i="43"/>
  <c r="M239" i="43"/>
  <c r="I240" i="43"/>
  <c r="K240" i="43"/>
  <c r="M240" i="43"/>
  <c r="I241" i="43"/>
  <c r="K241" i="43"/>
  <c r="M241" i="43"/>
  <c r="I242" i="43"/>
  <c r="K242" i="43"/>
  <c r="M242" i="43"/>
  <c r="I243" i="43"/>
  <c r="K243" i="43"/>
  <c r="M243" i="43"/>
  <c r="I244" i="43"/>
  <c r="K244" i="43"/>
  <c r="M244" i="43"/>
  <c r="I245" i="43"/>
  <c r="K245" i="43"/>
  <c r="M245" i="43"/>
  <c r="I246" i="43"/>
  <c r="K246" i="43"/>
  <c r="M246" i="43"/>
  <c r="I247" i="43"/>
  <c r="K247" i="43"/>
  <c r="M247" i="43"/>
  <c r="I248" i="43"/>
  <c r="K248" i="43"/>
  <c r="M248" i="43"/>
  <c r="I249" i="43"/>
  <c r="K249" i="43"/>
  <c r="M249" i="43"/>
  <c r="I250" i="43"/>
  <c r="K250" i="43"/>
  <c r="M250" i="43"/>
  <c r="I251" i="43"/>
  <c r="K251" i="43"/>
  <c r="M251" i="43"/>
  <c r="I252" i="43"/>
  <c r="K252" i="43"/>
  <c r="M252" i="43"/>
  <c r="I253" i="43"/>
  <c r="K253" i="43"/>
  <c r="M253" i="43"/>
  <c r="I254" i="43"/>
  <c r="K254" i="43"/>
  <c r="M254" i="43"/>
  <c r="I255" i="43"/>
  <c r="K255" i="43"/>
  <c r="M255" i="43"/>
  <c r="I256" i="43"/>
  <c r="K256" i="43"/>
  <c r="M256" i="43"/>
  <c r="I257" i="43"/>
  <c r="K257" i="43"/>
  <c r="M257" i="43"/>
  <c r="I258" i="43"/>
  <c r="K258" i="43"/>
  <c r="M258" i="43"/>
  <c r="I259" i="43"/>
  <c r="K259" i="43"/>
  <c r="M259" i="43"/>
  <c r="I260" i="43"/>
  <c r="K260" i="43"/>
  <c r="M260" i="43"/>
  <c r="I261" i="43"/>
  <c r="K261" i="43"/>
  <c r="M261" i="43"/>
  <c r="I262" i="43"/>
  <c r="K262" i="43"/>
  <c r="M262" i="43"/>
  <c r="I263" i="43"/>
  <c r="K263" i="43"/>
  <c r="M263" i="43"/>
  <c r="I264" i="43"/>
  <c r="K264" i="43"/>
  <c r="M264" i="43"/>
  <c r="I265" i="43"/>
  <c r="K265" i="43"/>
  <c r="M265" i="43"/>
  <c r="I266" i="43"/>
  <c r="K266" i="43"/>
  <c r="M266" i="43"/>
  <c r="I267" i="43"/>
  <c r="K267" i="43"/>
  <c r="M267" i="43"/>
  <c r="I268" i="43"/>
  <c r="K268" i="43"/>
  <c r="M268" i="43"/>
  <c r="I269" i="43"/>
  <c r="K269" i="43"/>
  <c r="M269" i="43"/>
  <c r="I270" i="43"/>
  <c r="K270" i="43"/>
  <c r="M270" i="43"/>
  <c r="I271" i="43"/>
  <c r="K271" i="43"/>
  <c r="M271" i="43"/>
  <c r="I272" i="43"/>
  <c r="K272" i="43"/>
  <c r="M272" i="43"/>
  <c r="I273" i="43"/>
  <c r="K273" i="43"/>
  <c r="M273" i="43"/>
  <c r="I274" i="43"/>
  <c r="K274" i="43"/>
  <c r="M274" i="43"/>
  <c r="I275" i="43"/>
  <c r="K275" i="43"/>
  <c r="M275" i="43"/>
  <c r="I276" i="43"/>
  <c r="K276" i="43"/>
  <c r="M276" i="43"/>
  <c r="I277" i="43"/>
  <c r="K277" i="43"/>
  <c r="M277" i="43"/>
  <c r="I278" i="43"/>
  <c r="K278" i="43"/>
  <c r="M278" i="43"/>
  <c r="I279" i="43"/>
  <c r="K279" i="43"/>
  <c r="M279" i="43"/>
  <c r="I280" i="43"/>
  <c r="K280" i="43"/>
  <c r="M280" i="43"/>
  <c r="I281" i="43"/>
  <c r="K281" i="43"/>
  <c r="M281" i="43"/>
  <c r="I282" i="43"/>
  <c r="K282" i="43"/>
  <c r="M282" i="43"/>
  <c r="I283" i="43"/>
  <c r="K283" i="43"/>
  <c r="M283" i="43"/>
  <c r="I284" i="43"/>
  <c r="K284" i="43"/>
  <c r="M284" i="43"/>
  <c r="I285" i="43"/>
  <c r="K285" i="43"/>
  <c r="M285" i="43"/>
  <c r="I286" i="43"/>
  <c r="K286" i="43"/>
  <c r="M286" i="43"/>
  <c r="I287" i="43"/>
  <c r="K287" i="43"/>
  <c r="M287" i="43"/>
  <c r="I288" i="43"/>
  <c r="K288" i="43"/>
  <c r="M288" i="43"/>
  <c r="I289" i="43"/>
  <c r="K289" i="43"/>
  <c r="M289" i="43"/>
  <c r="I290" i="43"/>
  <c r="K290" i="43"/>
  <c r="M290" i="43"/>
  <c r="I291" i="43"/>
  <c r="K291" i="43"/>
  <c r="M291" i="43"/>
  <c r="I292" i="43"/>
  <c r="K292" i="43"/>
  <c r="M292" i="43"/>
  <c r="I293" i="43"/>
  <c r="K293" i="43"/>
  <c r="M293" i="43"/>
  <c r="I294" i="43"/>
  <c r="K294" i="43"/>
  <c r="M294" i="43"/>
  <c r="I295" i="43"/>
  <c r="K295" i="43"/>
  <c r="M295" i="43"/>
  <c r="I296" i="43"/>
  <c r="K296" i="43"/>
  <c r="M296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K67" i="5"/>
  <c r="H67" i="5"/>
  <c r="G93" i="5"/>
  <c r="I6" i="39" s="1"/>
  <c r="I93" i="5"/>
  <c r="M93" i="5"/>
  <c r="I8" i="39" s="1"/>
  <c r="P93" i="5"/>
  <c r="I9" i="39" s="1"/>
  <c r="S93" i="5"/>
  <c r="I10" i="39" s="1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B7" i="39" s="1"/>
  <c r="M93" i="3"/>
  <c r="B8" i="39" s="1"/>
  <c r="O93" i="3"/>
  <c r="S93" i="3"/>
  <c r="B10" i="39" s="1"/>
  <c r="U93" i="3"/>
  <c r="V93" i="3"/>
  <c r="B11" i="39" s="1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B9" i="39" s="1"/>
  <c r="K11" i="39"/>
  <c r="I11" i="13"/>
  <c r="K10" i="39"/>
  <c r="I10" i="13"/>
  <c r="K9" i="39"/>
  <c r="I9" i="13"/>
  <c r="K8" i="39"/>
  <c r="I8" i="13"/>
  <c r="K6" i="39"/>
  <c r="I6" i="13"/>
  <c r="K7" i="39"/>
  <c r="I7" i="13"/>
  <c r="E7" i="39"/>
  <c r="B7" i="13"/>
  <c r="J86" i="5"/>
  <c r="Q67" i="3"/>
  <c r="E8" i="39"/>
  <c r="W67" i="3"/>
  <c r="E10" i="39"/>
  <c r="V86" i="3"/>
  <c r="P86" i="3"/>
  <c r="P79" i="3"/>
  <c r="C131" i="41"/>
  <c r="C130" i="41"/>
  <c r="V79" i="3"/>
  <c r="K74" i="62"/>
  <c r="K42" i="61"/>
  <c r="K66" i="62"/>
  <c r="K58" i="62"/>
  <c r="K50" i="62"/>
  <c r="K58" i="61"/>
  <c r="K50" i="61"/>
  <c r="K74" i="20"/>
  <c r="K50" i="19"/>
  <c r="K58" i="20"/>
  <c r="K50" i="20"/>
  <c r="K42" i="19"/>
  <c r="K66" i="20"/>
  <c r="B37" i="43"/>
  <c r="C27" i="43"/>
  <c r="P72" i="3"/>
  <c r="V72" i="3"/>
  <c r="J72" i="5"/>
  <c r="J93" i="5"/>
  <c r="I7" i="39" s="1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E11" i="39" l="1"/>
  <c r="E9" i="39"/>
  <c r="B47" i="43"/>
  <c r="C37" i="43"/>
  <c r="AD23" i="43"/>
  <c r="Z23" i="43"/>
  <c r="C47" i="43" l="1"/>
  <c r="B57" i="43"/>
  <c r="M35" i="62"/>
  <c r="M34" i="62"/>
  <c r="M33" i="62"/>
  <c r="M38" i="62" s="1"/>
  <c r="M29" i="62"/>
  <c r="M28" i="62"/>
  <c r="M27" i="62"/>
  <c r="M26" i="62"/>
  <c r="M25" i="62"/>
  <c r="M30" i="62" s="1"/>
  <c r="M22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35" i="20"/>
  <c r="M34" i="20"/>
  <c r="M33" i="20"/>
  <c r="M38" i="20" s="1"/>
  <c r="M25" i="20"/>
  <c r="M30" i="20" s="1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30" i="61" l="1"/>
  <c r="M22" i="19"/>
  <c r="B67" i="43"/>
  <c r="C57" i="43"/>
  <c r="M14" i="20"/>
  <c r="M14" i="19"/>
  <c r="M14" i="61"/>
  <c r="M14" i="62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68" i="29"/>
  <c r="K69" i="29"/>
  <c r="K70" i="29"/>
  <c r="K71" i="29"/>
  <c r="K72" i="29"/>
  <c r="K73" i="29"/>
  <c r="K74" i="29"/>
  <c r="K75" i="29"/>
  <c r="K7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K68" i="29"/>
  <c r="M67" i="29"/>
  <c r="K67" i="29"/>
  <c r="M57" i="29"/>
  <c r="M58" i="29"/>
  <c r="M59" i="29"/>
  <c r="M60" i="29"/>
  <c r="M61" i="29"/>
  <c r="M62" i="29"/>
  <c r="M63" i="29"/>
  <c r="M64" i="29"/>
  <c r="M65" i="29"/>
  <c r="M66" i="29"/>
  <c r="K57" i="29"/>
  <c r="K58" i="29"/>
  <c r="K59" i="29"/>
  <c r="K60" i="29"/>
  <c r="K61" i="29"/>
  <c r="K62" i="29"/>
  <c r="K63" i="29"/>
  <c r="K64" i="29"/>
  <c r="K65" i="29"/>
  <c r="K66" i="29"/>
  <c r="I57" i="29"/>
  <c r="I58" i="29"/>
  <c r="I59" i="29"/>
  <c r="I60" i="29"/>
  <c r="I61" i="29"/>
  <c r="I62" i="29"/>
  <c r="I63" i="29"/>
  <c r="I64" i="29"/>
  <c r="I65" i="29"/>
  <c r="I6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77" i="29"/>
  <c r="K78" i="29"/>
  <c r="K79" i="29"/>
  <c r="K80" i="29"/>
  <c r="K81" i="29"/>
  <c r="K82" i="29"/>
  <c r="K83" i="29"/>
  <c r="K84" i="29"/>
  <c r="K85" i="29"/>
  <c r="K8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I37" i="29"/>
  <c r="K37" i="29"/>
  <c r="M37" i="29"/>
  <c r="I38" i="29"/>
  <c r="K38" i="29"/>
  <c r="M38" i="29"/>
  <c r="I39" i="29"/>
  <c r="K39" i="29"/>
  <c r="M39" i="29"/>
  <c r="I40" i="29"/>
  <c r="K40" i="29"/>
  <c r="M40" i="29"/>
  <c r="I41" i="29"/>
  <c r="K41" i="29"/>
  <c r="M41" i="29"/>
  <c r="I42" i="29"/>
  <c r="K42" i="29"/>
  <c r="M42" i="29"/>
  <c r="I43" i="29"/>
  <c r="K43" i="29"/>
  <c r="M43" i="29"/>
  <c r="I44" i="29"/>
  <c r="K44" i="29"/>
  <c r="M44" i="29"/>
  <c r="I45" i="29"/>
  <c r="K45" i="29"/>
  <c r="M45" i="29"/>
  <c r="I46" i="29"/>
  <c r="K46" i="29"/>
  <c r="M46" i="29"/>
  <c r="I47" i="29"/>
  <c r="K47" i="29"/>
  <c r="M47" i="29"/>
  <c r="I48" i="29"/>
  <c r="K48" i="29"/>
  <c r="M48" i="29"/>
  <c r="I49" i="29"/>
  <c r="K49" i="29"/>
  <c r="M49" i="29"/>
  <c r="I50" i="29"/>
  <c r="K50" i="29"/>
  <c r="M50" i="29"/>
  <c r="I51" i="29"/>
  <c r="K51" i="29"/>
  <c r="M51" i="29"/>
  <c r="I52" i="29"/>
  <c r="K52" i="29"/>
  <c r="M52" i="29"/>
  <c r="I53" i="29"/>
  <c r="K53" i="29"/>
  <c r="M53" i="29"/>
  <c r="I54" i="29"/>
  <c r="K54" i="29"/>
  <c r="M54" i="29"/>
  <c r="I55" i="29"/>
  <c r="K55" i="29"/>
  <c r="M55" i="29"/>
  <c r="I56" i="29"/>
  <c r="K56" i="29"/>
  <c r="M56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B17" i="29"/>
  <c r="C17" i="29" s="1"/>
  <c r="M64" i="56"/>
  <c r="B108" i="41" s="1"/>
  <c r="K22" i="20" l="1"/>
  <c r="C108" i="41"/>
  <c r="C67" i="43"/>
  <c r="B77" i="43"/>
  <c r="C77" i="43" s="1"/>
  <c r="B87" i="43"/>
  <c r="B27" i="29"/>
  <c r="K30" i="19"/>
  <c r="K22" i="19"/>
  <c r="K38" i="20"/>
  <c r="K30" i="20"/>
  <c r="K14" i="19"/>
  <c r="K14" i="20"/>
  <c r="F9" i="40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8" i="25"/>
  <c r="A8" i="25"/>
  <c r="B147" i="43" l="1"/>
  <c r="C137" i="43"/>
  <c r="B87" i="29"/>
  <c r="C77" i="29"/>
  <c r="AV190" i="52"/>
  <c r="AW190" i="52" s="1"/>
  <c r="AQ190" i="52"/>
  <c r="AR190" i="52" s="1"/>
  <c r="AL190" i="52"/>
  <c r="AG190" i="52"/>
  <c r="AH190" i="52" s="1"/>
  <c r="AB190" i="52"/>
  <c r="AC190" i="52" s="1"/>
  <c r="W190" i="52"/>
  <c r="X190" i="52" s="1"/>
  <c r="R190" i="52"/>
  <c r="S190" i="52" s="1"/>
  <c r="K190" i="52"/>
  <c r="J190" i="52"/>
  <c r="I190" i="52"/>
  <c r="G190" i="52"/>
  <c r="AW189" i="52"/>
  <c r="AV189" i="52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8" i="52" s="1"/>
  <c r="K189" i="52"/>
  <c r="J189" i="52"/>
  <c r="I189" i="52"/>
  <c r="G189" i="52"/>
  <c r="AG188" i="52"/>
  <c r="AH188" i="52" s="1"/>
  <c r="AB188" i="52"/>
  <c r="AC188" i="52" s="1"/>
  <c r="W188" i="52"/>
  <c r="X188" i="52" s="1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D187" i="52"/>
  <c r="AC187" i="52"/>
  <c r="AB187" i="52"/>
  <c r="W187" i="52"/>
  <c r="Y187" i="52" s="1"/>
  <c r="R187" i="52"/>
  <c r="T187" i="52" s="1"/>
  <c r="J187" i="52"/>
  <c r="I187" i="52"/>
  <c r="G187" i="52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W190" i="51"/>
  <c r="R190" i="51"/>
  <c r="S190" i="51" s="1"/>
  <c r="J190" i="51"/>
  <c r="I190" i="51"/>
  <c r="G190" i="51"/>
  <c r="AV189" i="51"/>
  <c r="AQ189" i="51"/>
  <c r="AR189" i="51" s="1"/>
  <c r="AL189" i="51"/>
  <c r="AM189" i="51" s="1"/>
  <c r="AG189" i="51"/>
  <c r="AH189" i="51" s="1"/>
  <c r="AB189" i="51"/>
  <c r="AC189" i="51" s="1"/>
  <c r="X189" i="51"/>
  <c r="W189" i="51"/>
  <c r="R189" i="51"/>
  <c r="S189" i="51" s="1"/>
  <c r="J189" i="51"/>
  <c r="I189" i="51"/>
  <c r="G189" i="51"/>
  <c r="AV188" i="51"/>
  <c r="AW188" i="51" s="1"/>
  <c r="AQ188" i="51"/>
  <c r="AR188" i="51" s="1"/>
  <c r="AL188" i="51"/>
  <c r="AM188" i="51" s="1"/>
  <c r="AG188" i="51"/>
  <c r="AH188" i="51" s="1"/>
  <c r="AB188" i="51"/>
  <c r="AC188" i="51" s="1"/>
  <c r="W188" i="51"/>
  <c r="X188" i="51" s="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D187" i="51"/>
  <c r="AB187" i="51"/>
  <c r="W187" i="51"/>
  <c r="X190" i="51" s="1"/>
  <c r="R187" i="51"/>
  <c r="K187" i="51" s="1"/>
  <c r="J187" i="51"/>
  <c r="I187" i="51"/>
  <c r="G187" i="51"/>
  <c r="AX187" i="50"/>
  <c r="AV187" i="50"/>
  <c r="AW187" i="50" s="1"/>
  <c r="AS187" i="50"/>
  <c r="AR187" i="50"/>
  <c r="AQ187" i="50"/>
  <c r="AL187" i="50"/>
  <c r="AM187" i="50" s="1"/>
  <c r="AG187" i="50"/>
  <c r="AI187" i="50" s="1"/>
  <c r="AB187" i="50"/>
  <c r="AD187" i="50" s="1"/>
  <c r="W187" i="50"/>
  <c r="K187" i="50" s="1"/>
  <c r="T187" i="50"/>
  <c r="S187" i="50"/>
  <c r="R187" i="50"/>
  <c r="J187" i="50"/>
  <c r="I187" i="50"/>
  <c r="G187" i="50"/>
  <c r="AV194" i="49"/>
  <c r="AQ194" i="49"/>
  <c r="AR194" i="49" s="1"/>
  <c r="AL194" i="49"/>
  <c r="AM194" i="49" s="1"/>
  <c r="AG194" i="49"/>
  <c r="AH194" i="49" s="1"/>
  <c r="AB194" i="49"/>
  <c r="AC194" i="49" s="1"/>
  <c r="W194" i="49"/>
  <c r="X194" i="49" s="1"/>
  <c r="R194" i="49"/>
  <c r="S194" i="49" s="1"/>
  <c r="K194" i="49"/>
  <c r="J194" i="49"/>
  <c r="I194" i="49"/>
  <c r="G194" i="49"/>
  <c r="AW193" i="49"/>
  <c r="AV193" i="49"/>
  <c r="AQ193" i="49"/>
  <c r="AR193" i="49" s="1"/>
  <c r="AL193" i="49"/>
  <c r="AG193" i="49"/>
  <c r="AH193" i="49" s="1"/>
  <c r="AB193" i="49"/>
  <c r="AC193" i="49" s="1"/>
  <c r="W193" i="49"/>
  <c r="X193" i="49" s="1"/>
  <c r="R193" i="49"/>
  <c r="S193" i="49" s="1"/>
  <c r="K193" i="49"/>
  <c r="J193" i="49"/>
  <c r="I193" i="49"/>
  <c r="G193" i="49"/>
  <c r="AV192" i="49"/>
  <c r="K192" i="49" s="1"/>
  <c r="AQ192" i="49"/>
  <c r="AL192" i="49"/>
  <c r="AM192" i="49" s="1"/>
  <c r="AG192" i="49"/>
  <c r="AH187" i="49" s="1"/>
  <c r="AB192" i="49"/>
  <c r="AC192" i="49" s="1"/>
  <c r="W192" i="49"/>
  <c r="X192" i="49" s="1"/>
  <c r="R192" i="49"/>
  <c r="S192" i="49" s="1"/>
  <c r="J192" i="49"/>
  <c r="I192" i="49"/>
  <c r="G192" i="49"/>
  <c r="AV191" i="49"/>
  <c r="K191" i="49" s="1"/>
  <c r="AR191" i="49"/>
  <c r="AQ191" i="49"/>
  <c r="AL191" i="49"/>
  <c r="AM191" i="49" s="1"/>
  <c r="AG191" i="49"/>
  <c r="AB191" i="49"/>
  <c r="AC191" i="49" s="1"/>
  <c r="W191" i="49"/>
  <c r="X191" i="49" s="1"/>
  <c r="R191" i="49"/>
  <c r="S191" i="49" s="1"/>
  <c r="J191" i="49"/>
  <c r="I191" i="49"/>
  <c r="G191" i="49"/>
  <c r="AV190" i="49"/>
  <c r="AW190" i="49" s="1"/>
  <c r="AQ190" i="49"/>
  <c r="AR190" i="49" s="1"/>
  <c r="AL190" i="49"/>
  <c r="AG190" i="49"/>
  <c r="AH188" i="49" s="1"/>
  <c r="AB190" i="49"/>
  <c r="AC190" i="49" s="1"/>
  <c r="W190" i="49"/>
  <c r="X190" i="49" s="1"/>
  <c r="R190" i="49"/>
  <c r="S190" i="49" s="1"/>
  <c r="J190" i="49"/>
  <c r="I190" i="49"/>
  <c r="G190" i="49"/>
  <c r="AV189" i="49"/>
  <c r="AW189" i="49" s="1"/>
  <c r="AQ189" i="49"/>
  <c r="K189" i="49" s="1"/>
  <c r="AM189" i="49"/>
  <c r="AL189" i="49"/>
  <c r="AG189" i="49"/>
  <c r="AH189" i="49" s="1"/>
  <c r="AB189" i="49"/>
  <c r="W189" i="49"/>
  <c r="X189" i="49" s="1"/>
  <c r="R189" i="49"/>
  <c r="S189" i="49" s="1"/>
  <c r="J189" i="49"/>
  <c r="I189" i="49"/>
  <c r="G189" i="49"/>
  <c r="AV188" i="49"/>
  <c r="AW188" i="49" s="1"/>
  <c r="AQ188" i="49"/>
  <c r="AR188" i="49" s="1"/>
  <c r="AL188" i="49"/>
  <c r="AM190" i="49" s="1"/>
  <c r="AG188" i="49"/>
  <c r="AB188" i="49"/>
  <c r="AC188" i="49" s="1"/>
  <c r="W188" i="49"/>
  <c r="X188" i="49" s="1"/>
  <c r="R188" i="49"/>
  <c r="S188" i="49" s="1"/>
  <c r="J188" i="49"/>
  <c r="I188" i="49"/>
  <c r="G188" i="49"/>
  <c r="AV187" i="49"/>
  <c r="AW194" i="49" s="1"/>
  <c r="AQ187" i="49"/>
  <c r="AR192" i="49" s="1"/>
  <c r="AN187" i="49"/>
  <c r="AL187" i="49"/>
  <c r="AG187" i="49"/>
  <c r="AI187" i="49" s="1"/>
  <c r="AB187" i="49"/>
  <c r="AC187" i="49" s="1"/>
  <c r="W187" i="49"/>
  <c r="Y187" i="49" s="1"/>
  <c r="R187" i="49"/>
  <c r="T187" i="49" s="1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K193" i="48" s="1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X187" i="47"/>
  <c r="AV187" i="47"/>
  <c r="AW187" i="47" s="1"/>
  <c r="AQ187" i="47"/>
  <c r="AS187" i="47" s="1"/>
  <c r="AN187" i="47"/>
  <c r="AL187" i="47"/>
  <c r="AM187" i="47" s="1"/>
  <c r="AG187" i="47"/>
  <c r="AI187" i="47" s="1"/>
  <c r="AB187" i="47"/>
  <c r="AD187" i="47" s="1"/>
  <c r="W187" i="47"/>
  <c r="Y187" i="47" s="1"/>
  <c r="R187" i="47"/>
  <c r="K187" i="47" s="1"/>
  <c r="J187" i="47"/>
  <c r="I187" i="47"/>
  <c r="G187" i="47"/>
  <c r="AV196" i="46"/>
  <c r="AQ196" i="46"/>
  <c r="AR196" i="46" s="1"/>
  <c r="AL196" i="46"/>
  <c r="AM196" i="46" s="1"/>
  <c r="AG196" i="46"/>
  <c r="AH196" i="46" s="1"/>
  <c r="AB196" i="46"/>
  <c r="AC196" i="46" s="1"/>
  <c r="W196" i="46"/>
  <c r="X196" i="46" s="1"/>
  <c r="R196" i="46"/>
  <c r="S196" i="46" s="1"/>
  <c r="K196" i="46"/>
  <c r="J196" i="46"/>
  <c r="I196" i="46"/>
  <c r="G196" i="46"/>
  <c r="AW195" i="46"/>
  <c r="AV195" i="46"/>
  <c r="K195" i="46" s="1"/>
  <c r="AQ195" i="46"/>
  <c r="AL195" i="46"/>
  <c r="AM195" i="46" s="1"/>
  <c r="AG195" i="46"/>
  <c r="AH195" i="46" s="1"/>
  <c r="AB195" i="46"/>
  <c r="AC195" i="46" s="1"/>
  <c r="X195" i="46"/>
  <c r="W195" i="46"/>
  <c r="R195" i="46"/>
  <c r="S195" i="46" s="1"/>
  <c r="J195" i="46"/>
  <c r="I195" i="46"/>
  <c r="G195" i="46"/>
  <c r="AV194" i="46"/>
  <c r="AW194" i="46" s="1"/>
  <c r="AQ194" i="46"/>
  <c r="AL194" i="46"/>
  <c r="AM194" i="46" s="1"/>
  <c r="AG194" i="46"/>
  <c r="AH194" i="46" s="1"/>
  <c r="AB194" i="46"/>
  <c r="AC194" i="46" s="1"/>
  <c r="W194" i="46"/>
  <c r="X194" i="46" s="1"/>
  <c r="R194" i="46"/>
  <c r="S194" i="46" s="1"/>
  <c r="J194" i="46"/>
  <c r="I194" i="46"/>
  <c r="G194" i="46"/>
  <c r="AV193" i="46"/>
  <c r="AW193" i="46" s="1"/>
  <c r="AR193" i="46"/>
  <c r="AQ193" i="46"/>
  <c r="AL193" i="46"/>
  <c r="AG193" i="46"/>
  <c r="AH193" i="46" s="1"/>
  <c r="AB193" i="46"/>
  <c r="AC193" i="46" s="1"/>
  <c r="W193" i="46"/>
  <c r="X193" i="46" s="1"/>
  <c r="S193" i="46"/>
  <c r="R193" i="46"/>
  <c r="J193" i="46"/>
  <c r="I193" i="46"/>
  <c r="G193" i="46"/>
  <c r="AV192" i="46"/>
  <c r="AW192" i="46" s="1"/>
  <c r="AQ192" i="46"/>
  <c r="AR192" i="46" s="1"/>
  <c r="AL192" i="46"/>
  <c r="AG192" i="46"/>
  <c r="AH192" i="46" s="1"/>
  <c r="AB192" i="46"/>
  <c r="AC192" i="46" s="1"/>
  <c r="W192" i="46"/>
  <c r="X192" i="46" s="1"/>
  <c r="R192" i="46"/>
  <c r="S192" i="46" s="1"/>
  <c r="J192" i="46"/>
  <c r="I192" i="46"/>
  <c r="G192" i="46"/>
  <c r="AV191" i="46"/>
  <c r="AW191" i="46" s="1"/>
  <c r="AQ191" i="46"/>
  <c r="AR191" i="46" s="1"/>
  <c r="AL191" i="46"/>
  <c r="AG191" i="46"/>
  <c r="AB191" i="46"/>
  <c r="AC191" i="46" s="1"/>
  <c r="W191" i="46"/>
  <c r="X191" i="46" s="1"/>
  <c r="R191" i="46"/>
  <c r="S191" i="46" s="1"/>
  <c r="J191" i="46"/>
  <c r="I191" i="46"/>
  <c r="G191" i="46"/>
  <c r="AV190" i="46"/>
  <c r="AW196" i="46" s="1"/>
  <c r="AQ190" i="46"/>
  <c r="AR190" i="46" s="1"/>
  <c r="AL190" i="46"/>
  <c r="K190" i="46" s="1"/>
  <c r="AG190" i="46"/>
  <c r="AB190" i="46"/>
  <c r="AC190" i="46" s="1"/>
  <c r="W190" i="46"/>
  <c r="X190" i="46" s="1"/>
  <c r="R190" i="46"/>
  <c r="S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K189" i="46" s="1"/>
  <c r="AB189" i="46"/>
  <c r="W189" i="46"/>
  <c r="X189" i="46" s="1"/>
  <c r="R189" i="46"/>
  <c r="S189" i="46" s="1"/>
  <c r="J189" i="46"/>
  <c r="I189" i="46"/>
  <c r="G189" i="46"/>
  <c r="AV188" i="46"/>
  <c r="AW188" i="46" s="1"/>
  <c r="AQ188" i="46"/>
  <c r="AR188" i="46" s="1"/>
  <c r="AL188" i="46"/>
  <c r="AM188" i="46" s="1"/>
  <c r="AG188" i="46"/>
  <c r="AH190" i="46" s="1"/>
  <c r="AC188" i="46"/>
  <c r="AB188" i="46"/>
  <c r="W188" i="46"/>
  <c r="X188" i="46" s="1"/>
  <c r="R188" i="46"/>
  <c r="S188" i="46" s="1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T187" i="46"/>
  <c r="R187" i="46"/>
  <c r="S187" i="46" s="1"/>
  <c r="J187" i="46"/>
  <c r="I187" i="46"/>
  <c r="G187" i="46"/>
  <c r="AV196" i="45"/>
  <c r="AW196" i="45" s="1"/>
  <c r="AQ196" i="45"/>
  <c r="AR196" i="45" s="1"/>
  <c r="AL196" i="45"/>
  <c r="AM196" i="45" s="1"/>
  <c r="AG196" i="45"/>
  <c r="AB196" i="45"/>
  <c r="AC196" i="45" s="1"/>
  <c r="W196" i="45"/>
  <c r="X196" i="45" s="1"/>
  <c r="R196" i="45"/>
  <c r="K196" i="45"/>
  <c r="J196" i="45"/>
  <c r="I196" i="45"/>
  <c r="G196" i="45"/>
  <c r="AW195" i="45"/>
  <c r="AV195" i="45"/>
  <c r="AQ195" i="45"/>
  <c r="AR195" i="45" s="1"/>
  <c r="AL195" i="45"/>
  <c r="AM195" i="45" s="1"/>
  <c r="AG195" i="45"/>
  <c r="AH195" i="45" s="1"/>
  <c r="AB195" i="45"/>
  <c r="AC195" i="45" s="1"/>
  <c r="W195" i="45"/>
  <c r="X195" i="45" s="1"/>
  <c r="R195" i="45"/>
  <c r="S195" i="45" s="1"/>
  <c r="K195" i="45"/>
  <c r="J195" i="45"/>
  <c r="I195" i="45"/>
  <c r="G195" i="45"/>
  <c r="AV194" i="45"/>
  <c r="AW194" i="45" s="1"/>
  <c r="AQ194" i="45"/>
  <c r="AL194" i="45"/>
  <c r="AM194" i="45" s="1"/>
  <c r="AG194" i="45"/>
  <c r="AH194" i="45" s="1"/>
  <c r="AB194" i="45"/>
  <c r="W194" i="45"/>
  <c r="X194" i="45" s="1"/>
  <c r="R194" i="45"/>
  <c r="S194" i="45" s="1"/>
  <c r="J194" i="45"/>
  <c r="I194" i="45"/>
  <c r="G194" i="45"/>
  <c r="AV193" i="45"/>
  <c r="K193" i="45" s="1"/>
  <c r="AR193" i="45"/>
  <c r="AQ193" i="45"/>
  <c r="AL193" i="45"/>
  <c r="AM193" i="45" s="1"/>
  <c r="AG193" i="45"/>
  <c r="AH193" i="45" s="1"/>
  <c r="AB193" i="45"/>
  <c r="AC193" i="45" s="1"/>
  <c r="W193" i="45"/>
  <c r="X193" i="45" s="1"/>
  <c r="R193" i="45"/>
  <c r="S193" i="45" s="1"/>
  <c r="J193" i="45"/>
  <c r="I193" i="45"/>
  <c r="G193" i="45"/>
  <c r="AV192" i="45"/>
  <c r="AW192" i="45" s="1"/>
  <c r="AQ192" i="45"/>
  <c r="K192" i="45" s="1"/>
  <c r="AL192" i="45"/>
  <c r="AG192" i="45"/>
  <c r="AH192" i="45" s="1"/>
  <c r="AB192" i="45"/>
  <c r="AC192" i="45" s="1"/>
  <c r="W192" i="45"/>
  <c r="R192" i="45"/>
  <c r="S192" i="45" s="1"/>
  <c r="J192" i="45"/>
  <c r="I192" i="45"/>
  <c r="G192" i="45"/>
  <c r="R191" i="45"/>
  <c r="S191" i="45" s="1"/>
  <c r="K191" i="45"/>
  <c r="J191" i="45"/>
  <c r="I191" i="45"/>
  <c r="G191" i="45"/>
  <c r="AV190" i="45"/>
  <c r="AW190" i="45" s="1"/>
  <c r="AQ190" i="45"/>
  <c r="AR190" i="45" s="1"/>
  <c r="AL190" i="45"/>
  <c r="AG190" i="45"/>
  <c r="AH190" i="45" s="1"/>
  <c r="AB190" i="45"/>
  <c r="AC190" i="45" s="1"/>
  <c r="W190" i="45"/>
  <c r="X190" i="45" s="1"/>
  <c r="R190" i="45"/>
  <c r="S190" i="45" s="1"/>
  <c r="K190" i="45"/>
  <c r="J190" i="45"/>
  <c r="I190" i="45"/>
  <c r="G190" i="45"/>
  <c r="AV189" i="45"/>
  <c r="AW188" i="45" s="1"/>
  <c r="AQ189" i="45"/>
  <c r="AR189" i="45" s="1"/>
  <c r="AL189" i="45"/>
  <c r="AM189" i="45" s="1"/>
  <c r="AG189" i="45"/>
  <c r="AH189" i="45" s="1"/>
  <c r="AB189" i="45"/>
  <c r="AC189" i="45" s="1"/>
  <c r="W189" i="45"/>
  <c r="X189" i="45" s="1"/>
  <c r="R189" i="45"/>
  <c r="S189" i="45" s="1"/>
  <c r="K189" i="45"/>
  <c r="J189" i="45"/>
  <c r="I189" i="45"/>
  <c r="G189" i="45"/>
  <c r="AV188" i="45"/>
  <c r="AQ188" i="45"/>
  <c r="AR188" i="45" s="1"/>
  <c r="AL188" i="45"/>
  <c r="AM188" i="45" s="1"/>
  <c r="AG188" i="45"/>
  <c r="AB188" i="45"/>
  <c r="AC188" i="45" s="1"/>
  <c r="W188" i="45"/>
  <c r="X188" i="45" s="1"/>
  <c r="R188" i="45"/>
  <c r="S188" i="45" s="1"/>
  <c r="K188" i="45"/>
  <c r="J188" i="45"/>
  <c r="I188" i="45"/>
  <c r="G188" i="45"/>
  <c r="AX187" i="45"/>
  <c r="AV187" i="45"/>
  <c r="AQ187" i="45"/>
  <c r="AR194" i="45" s="1"/>
  <c r="AM187" i="45"/>
  <c r="AL187" i="45"/>
  <c r="AM192" i="45" s="1"/>
  <c r="AG187" i="45"/>
  <c r="AH196" i="45" s="1"/>
  <c r="AB187" i="45"/>
  <c r="AC194" i="45" s="1"/>
  <c r="W187" i="45"/>
  <c r="X192" i="45" s="1"/>
  <c r="R187" i="45"/>
  <c r="K187" i="45" s="1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S361" i="44" s="1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K357" i="44" s="1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K353" i="44" s="1"/>
  <c r="AB353" i="44"/>
  <c r="W353" i="44"/>
  <c r="R353" i="44"/>
  <c r="J353" i="44"/>
  <c r="I353" i="44"/>
  <c r="G353" i="44"/>
  <c r="AV352" i="44"/>
  <c r="AW352" i="44" s="1"/>
  <c r="AQ352" i="44"/>
  <c r="AL352" i="44"/>
  <c r="AG352" i="44"/>
  <c r="AB352" i="44"/>
  <c r="W352" i="44"/>
  <c r="R352" i="44"/>
  <c r="J352" i="44"/>
  <c r="I352" i="44"/>
  <c r="G352" i="44"/>
  <c r="AV351" i="44"/>
  <c r="AW351" i="44" s="1"/>
  <c r="AQ351" i="44"/>
  <c r="AL351" i="44"/>
  <c r="AG351" i="44"/>
  <c r="AB351" i="44"/>
  <c r="W351" i="44"/>
  <c r="R351" i="44"/>
  <c r="S351" i="44" s="1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R349" i="44" s="1"/>
  <c r="AM349" i="44"/>
  <c r="AL349" i="44"/>
  <c r="AG349" i="44"/>
  <c r="AH349" i="44" s="1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S348" i="44"/>
  <c r="R348" i="44"/>
  <c r="J348" i="44"/>
  <c r="I348" i="44"/>
  <c r="G348" i="44"/>
  <c r="AV347" i="44"/>
  <c r="AQ347" i="44"/>
  <c r="AL347" i="44"/>
  <c r="AM347" i="44" s="1"/>
  <c r="AG347" i="44"/>
  <c r="AB347" i="44"/>
  <c r="W347" i="44"/>
  <c r="R347" i="44"/>
  <c r="K347" i="44" s="1"/>
  <c r="J347" i="44"/>
  <c r="I347" i="44"/>
  <c r="G347" i="44"/>
  <c r="AV346" i="44"/>
  <c r="AQ346" i="44"/>
  <c r="AL346" i="44"/>
  <c r="AM346" i="44" s="1"/>
  <c r="AG346" i="44"/>
  <c r="AH334" i="44" s="1"/>
  <c r="AB346" i="44"/>
  <c r="W346" i="44"/>
  <c r="R346" i="44"/>
  <c r="S346" i="44" s="1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H344" i="44" s="1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S342" i="44" s="1"/>
  <c r="J342" i="44"/>
  <c r="I342" i="44"/>
  <c r="G342" i="44"/>
  <c r="AV341" i="44"/>
  <c r="AQ341" i="44"/>
  <c r="AL341" i="44"/>
  <c r="AG341" i="44"/>
  <c r="AB341" i="44"/>
  <c r="W341" i="44"/>
  <c r="K341" i="44" s="1"/>
  <c r="R341" i="44"/>
  <c r="J341" i="44"/>
  <c r="I341" i="44"/>
  <c r="G341" i="44"/>
  <c r="AV340" i="44"/>
  <c r="AQ340" i="44"/>
  <c r="AL340" i="44"/>
  <c r="AG340" i="44"/>
  <c r="AH340" i="44" s="1"/>
  <c r="AB340" i="44"/>
  <c r="W340" i="44"/>
  <c r="X340" i="44" s="1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W338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K337" i="44" s="1"/>
  <c r="AL337" i="44"/>
  <c r="AG337" i="44"/>
  <c r="AB337" i="44"/>
  <c r="W337" i="44"/>
  <c r="R337" i="44"/>
  <c r="S337" i="44" s="1"/>
  <c r="J337" i="44"/>
  <c r="I337" i="44"/>
  <c r="G337" i="44"/>
  <c r="AV336" i="44"/>
  <c r="AQ336" i="44"/>
  <c r="AR336" i="44" s="1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K334" i="44" s="1"/>
  <c r="AG334" i="44"/>
  <c r="AB334" i="44"/>
  <c r="W334" i="44"/>
  <c r="R334" i="44"/>
  <c r="J334" i="44"/>
  <c r="I334" i="44"/>
  <c r="G334" i="44"/>
  <c r="AV333" i="44"/>
  <c r="AQ333" i="44"/>
  <c r="AL333" i="44"/>
  <c r="AG333" i="44"/>
  <c r="K333" i="44" s="1"/>
  <c r="AB333" i="44"/>
  <c r="W333" i="44"/>
  <c r="R333" i="44"/>
  <c r="S333" i="44" s="1"/>
  <c r="J333" i="44"/>
  <c r="I333" i="44"/>
  <c r="G333" i="44"/>
  <c r="AV332" i="44"/>
  <c r="AQ332" i="44"/>
  <c r="AL332" i="44"/>
  <c r="AG332" i="44"/>
  <c r="K332" i="44" s="1"/>
  <c r="AB332" i="44"/>
  <c r="W332" i="44"/>
  <c r="R332" i="44"/>
  <c r="J332" i="44"/>
  <c r="I332" i="44"/>
  <c r="G332" i="44"/>
  <c r="AV331" i="44"/>
  <c r="AQ331" i="44"/>
  <c r="AL331" i="44"/>
  <c r="AI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H69" i="7" l="1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M188" i="48" s="1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M198" i="48" s="1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F70" i="6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M189" i="46"/>
  <c r="AS187" i="46"/>
  <c r="AW190" i="46"/>
  <c r="K194" i="46"/>
  <c r="AW187" i="46"/>
  <c r="K193" i="46"/>
  <c r="K192" i="46"/>
  <c r="K191" i="46"/>
  <c r="AN187" i="46"/>
  <c r="AR187" i="46"/>
  <c r="K187" i="46"/>
  <c r="M195" i="46" s="1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M194" i="45" s="1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M353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M338" i="44" s="1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M362" i="44" s="1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Z68" i="6"/>
  <c r="AH73" i="6"/>
  <c r="AB68" i="6"/>
  <c r="AF71" i="6"/>
  <c r="AJ73" i="6"/>
  <c r="J73" i="6"/>
  <c r="L69" i="6"/>
  <c r="R73" i="6"/>
  <c r="P69" i="6"/>
  <c r="V73" i="6"/>
  <c r="R69" i="6"/>
  <c r="Z73" i="6"/>
  <c r="AB73" i="6"/>
  <c r="V68" i="6"/>
  <c r="AB71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L67" i="7" l="1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F147" i="41"/>
  <c r="C177" i="29" l="1"/>
  <c r="B187" i="29"/>
  <c r="B247" i="43"/>
  <c r="C237" i="43"/>
  <c r="C187" i="29" l="1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13" i="58"/>
  <c r="M12" i="58"/>
  <c r="M11" i="58"/>
  <c r="M10" i="58"/>
  <c r="M9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M22" i="57" l="1"/>
  <c r="K22" i="57" s="1"/>
  <c r="M38" i="58"/>
  <c r="K38" i="58" s="1"/>
  <c r="M30" i="57"/>
  <c r="K30" i="57" s="1"/>
  <c r="K22" i="58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K169" i="52" s="1"/>
  <c r="AB169" i="52"/>
  <c r="W169" i="52"/>
  <c r="R169" i="52"/>
  <c r="J169" i="52"/>
  <c r="I169" i="52"/>
  <c r="G169" i="52"/>
  <c r="AV168" i="52"/>
  <c r="AW168" i="52" s="1"/>
  <c r="AQ168" i="52"/>
  <c r="AR168" i="52" s="1"/>
  <c r="AL168" i="52"/>
  <c r="AG168" i="52"/>
  <c r="AB168" i="52"/>
  <c r="AC168" i="52" s="1"/>
  <c r="W168" i="52"/>
  <c r="R168" i="52"/>
  <c r="J168" i="52"/>
  <c r="I168" i="52"/>
  <c r="G168" i="52"/>
  <c r="AV167" i="52"/>
  <c r="AX167" i="52" s="1"/>
  <c r="AQ167" i="52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S171" i="51" s="1"/>
  <c r="J171" i="51"/>
  <c r="I171" i="51"/>
  <c r="G171" i="51"/>
  <c r="AV170" i="51"/>
  <c r="AQ170" i="51"/>
  <c r="AL170" i="51"/>
  <c r="AG170" i="51"/>
  <c r="AB170" i="51"/>
  <c r="W170" i="51"/>
  <c r="X170" i="51" s="1"/>
  <c r="R170" i="51"/>
  <c r="J170" i="51"/>
  <c r="I170" i="51"/>
  <c r="G170" i="51"/>
  <c r="AV169" i="51"/>
  <c r="AQ169" i="51"/>
  <c r="AL169" i="51"/>
  <c r="AM169" i="51" s="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H168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X167" i="50"/>
  <c r="AW167" i="50"/>
  <c r="AV167" i="50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J167" i="50"/>
  <c r="I167" i="50"/>
  <c r="H167" i="50"/>
  <c r="G167" i="50"/>
  <c r="AV172" i="49"/>
  <c r="AQ172" i="49"/>
  <c r="AL172" i="49"/>
  <c r="AM172" i="49" s="1"/>
  <c r="AG172" i="49"/>
  <c r="AB172" i="49"/>
  <c r="W172" i="49"/>
  <c r="R172" i="49"/>
  <c r="K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H168" i="49" s="1"/>
  <c r="AB168" i="49"/>
  <c r="AC168" i="49" s="1"/>
  <c r="W168" i="49"/>
  <c r="X168" i="49" s="1"/>
  <c r="R168" i="49"/>
  <c r="S168" i="49" s="1"/>
  <c r="J168" i="49"/>
  <c r="I168" i="49"/>
  <c r="G168" i="49"/>
  <c r="AV167" i="49"/>
  <c r="AX167" i="49" s="1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K175" i="46" s="1"/>
  <c r="J175" i="46"/>
  <c r="I175" i="46"/>
  <c r="G175" i="46"/>
  <c r="AV174" i="46"/>
  <c r="AW167" i="46" s="1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K172" i="46" s="1"/>
  <c r="J172" i="46"/>
  <c r="I172" i="46"/>
  <c r="G172" i="46"/>
  <c r="AV171" i="46"/>
  <c r="AQ171" i="46"/>
  <c r="AL171" i="46"/>
  <c r="AG171" i="46"/>
  <c r="AB171" i="46"/>
  <c r="AC171" i="46" s="1"/>
  <c r="W171" i="46"/>
  <c r="X171" i="46" s="1"/>
  <c r="R171" i="46"/>
  <c r="J171" i="46"/>
  <c r="I171" i="46"/>
  <c r="G171" i="46"/>
  <c r="AV170" i="46"/>
  <c r="AQ170" i="46"/>
  <c r="AL170" i="46"/>
  <c r="AG170" i="46"/>
  <c r="AB170" i="46"/>
  <c r="W170" i="46"/>
  <c r="R170" i="46"/>
  <c r="K170" i="46"/>
  <c r="J170" i="46"/>
  <c r="I170" i="46"/>
  <c r="G170" i="46"/>
  <c r="AV169" i="46"/>
  <c r="AQ169" i="46"/>
  <c r="AL169" i="46"/>
  <c r="AG169" i="46"/>
  <c r="AH169" i="46" s="1"/>
  <c r="AB169" i="46"/>
  <c r="W169" i="46"/>
  <c r="R169" i="46"/>
  <c r="S169" i="46" s="1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W168" i="46" s="1"/>
  <c r="AQ167" i="46"/>
  <c r="AS167" i="46" s="1"/>
  <c r="AM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K175" i="45" s="1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W324" i="44" s="1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F66" i="7" s="1"/>
  <c r="AL66" i="7" s="1"/>
  <c r="M66" i="7"/>
  <c r="AC65" i="7"/>
  <c r="S65" i="7"/>
  <c r="M65" i="7"/>
  <c r="F65" i="7"/>
  <c r="AJ65" i="7" s="1"/>
  <c r="AC64" i="7"/>
  <c r="S64" i="7"/>
  <c r="M64" i="7"/>
  <c r="F64" i="7" s="1"/>
  <c r="AH64" i="7" s="1"/>
  <c r="AC63" i="7"/>
  <c r="S63" i="7"/>
  <c r="M63" i="7"/>
  <c r="AC62" i="7"/>
  <c r="S62" i="7"/>
  <c r="M62" i="7"/>
  <c r="AC61" i="7"/>
  <c r="S61" i="7"/>
  <c r="M61" i="7"/>
  <c r="AC60" i="7"/>
  <c r="S60" i="7"/>
  <c r="M60" i="7"/>
  <c r="F61" i="7" l="1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X63" i="6"/>
  <c r="V63" i="6"/>
  <c r="R63" i="6"/>
  <c r="P63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L63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V63" i="7"/>
  <c r="X64" i="7"/>
  <c r="Z65" i="7"/>
  <c r="AB66" i="7"/>
  <c r="X63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J63" i="7"/>
  <c r="L64" i="7"/>
  <c r="R65" i="7"/>
  <c r="Z63" i="6" l="1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H149" i="52" s="1"/>
  <c r="AB149" i="52"/>
  <c r="AC149" i="52" s="1"/>
  <c r="W149" i="52"/>
  <c r="X149" i="52" s="1"/>
  <c r="R149" i="52"/>
  <c r="S149" i="52" s="1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X147" i="52" s="1"/>
  <c r="AQ147" i="52"/>
  <c r="AS147" i="52" s="1"/>
  <c r="AL147" i="52"/>
  <c r="AN147" i="52" s="1"/>
  <c r="AG147" i="52"/>
  <c r="AI147" i="52" s="1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K152" i="51" s="1"/>
  <c r="J152" i="51"/>
  <c r="I152" i="51"/>
  <c r="G152" i="51"/>
  <c r="AW151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R150" i="51" s="1"/>
  <c r="AL150" i="51"/>
  <c r="AG150" i="51"/>
  <c r="AH150" i="51" s="1"/>
  <c r="AB150" i="51"/>
  <c r="W150" i="51"/>
  <c r="X150" i="51" s="1"/>
  <c r="R150" i="51"/>
  <c r="J150" i="51"/>
  <c r="I150" i="51"/>
  <c r="G150" i="51"/>
  <c r="AV149" i="51"/>
  <c r="AQ149" i="51"/>
  <c r="AR149" i="51" s="1"/>
  <c r="AL149" i="51"/>
  <c r="AG149" i="51"/>
  <c r="AB149" i="51"/>
  <c r="W149" i="51"/>
  <c r="R149" i="51"/>
  <c r="J149" i="51"/>
  <c r="I149" i="51"/>
  <c r="G149" i="51"/>
  <c r="AV148" i="51"/>
  <c r="AW148" i="51" s="1"/>
  <c r="AQ148" i="51"/>
  <c r="AL148" i="51"/>
  <c r="AM148" i="51" s="1"/>
  <c r="AG148" i="51"/>
  <c r="AB148" i="51"/>
  <c r="AC148" i="51" s="1"/>
  <c r="W148" i="51"/>
  <c r="R148" i="51"/>
  <c r="S148" i="51" s="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S147" i="49" s="1"/>
  <c r="AL147" i="49"/>
  <c r="AG147" i="49"/>
  <c r="AB147" i="49"/>
  <c r="W147" i="49"/>
  <c r="K147" i="49" s="1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K156" i="48" s="1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X147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K154" i="46" s="1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AC153" i="46" s="1"/>
  <c r="W153" i="46"/>
  <c r="X153" i="46" s="1"/>
  <c r="R153" i="46"/>
  <c r="S153" i="46" s="1"/>
  <c r="J153" i="46"/>
  <c r="I153" i="46"/>
  <c r="G153" i="46"/>
  <c r="AV152" i="46"/>
  <c r="AQ152" i="46"/>
  <c r="AL152" i="46"/>
  <c r="AG152" i="46"/>
  <c r="AB152" i="46"/>
  <c r="W152" i="46"/>
  <c r="X152" i="46" s="1"/>
  <c r="R152" i="46"/>
  <c r="J152" i="46"/>
  <c r="I152" i="46"/>
  <c r="G152" i="46"/>
  <c r="AV151" i="46"/>
  <c r="AW151" i="46" s="1"/>
  <c r="AQ151" i="46"/>
  <c r="AL151" i="46"/>
  <c r="AG151" i="46"/>
  <c r="AH151" i="46" s="1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H148" i="46" s="1"/>
  <c r="AB148" i="46"/>
  <c r="W148" i="46"/>
  <c r="R148" i="46"/>
  <c r="J148" i="46"/>
  <c r="I148" i="46"/>
  <c r="G148" i="46"/>
  <c r="AV147" i="46"/>
  <c r="AX147" i="46" s="1"/>
  <c r="AQ147" i="46"/>
  <c r="AR154" i="46" s="1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M156" i="45" s="1"/>
  <c r="AG156" i="45"/>
  <c r="AB156" i="45"/>
  <c r="W156" i="45"/>
  <c r="K156" i="45" s="1"/>
  <c r="R156" i="45"/>
  <c r="J156" i="45"/>
  <c r="I156" i="45"/>
  <c r="G156" i="45"/>
  <c r="AV155" i="45"/>
  <c r="K155" i="45" s="1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AC155" i="45" s="1"/>
  <c r="W154" i="45"/>
  <c r="R154" i="45"/>
  <c r="S154" i="45" s="1"/>
  <c r="J154" i="45"/>
  <c r="I154" i="45"/>
  <c r="G154" i="45"/>
  <c r="AV153" i="45"/>
  <c r="AQ153" i="45"/>
  <c r="AL153" i="45"/>
  <c r="AG153" i="45"/>
  <c r="AB153" i="45"/>
  <c r="W153" i="45"/>
  <c r="X153" i="45" s="1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X150" i="45" s="1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F59" i="6" s="1"/>
  <c r="AL59" i="6" s="1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F59" i="7"/>
  <c r="AL59" i="7" s="1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F54" i="6" l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AF54" i="6"/>
  <c r="AJ54" i="6"/>
  <c r="AD54" i="6"/>
  <c r="AH54" i="6"/>
  <c r="T55" i="6"/>
  <c r="AD55" i="6"/>
  <c r="T57" i="6"/>
  <c r="N55" i="6"/>
  <c r="AJ55" i="6"/>
  <c r="AL55" i="6"/>
  <c r="N59" i="6"/>
  <c r="T59" i="6"/>
  <c r="AD59" i="6"/>
  <c r="AJ57" i="6"/>
  <c r="AF55" i="6"/>
  <c r="AH55" i="6"/>
  <c r="AL58" i="6"/>
  <c r="N57" i="6"/>
  <c r="T54" i="6"/>
  <c r="AD57" i="6"/>
  <c r="AL57" i="6"/>
  <c r="N54" i="6"/>
  <c r="AJ55" i="7"/>
  <c r="AH55" i="7"/>
  <c r="AH57" i="7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N55" i="7"/>
  <c r="T55" i="7"/>
  <c r="T57" i="7"/>
  <c r="AD56" i="7"/>
  <c r="AD54" i="7"/>
  <c r="AF54" i="7"/>
  <c r="AH54" i="7"/>
  <c r="T147" i="52"/>
  <c r="K148" i="52"/>
  <c r="M148" i="52" s="1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M147" i="50"/>
  <c r="L147" i="50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M147" i="47"/>
  <c r="L147" i="47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P59" i="6"/>
  <c r="J54" i="6"/>
  <c r="L55" i="6"/>
  <c r="R59" i="6"/>
  <c r="J57" i="6"/>
  <c r="F53" i="6"/>
  <c r="P57" i="6"/>
  <c r="X59" i="6"/>
  <c r="X57" i="6"/>
  <c r="J59" i="6"/>
  <c r="L59" i="6"/>
  <c r="L57" i="6"/>
  <c r="L54" i="6"/>
  <c r="R57" i="6"/>
  <c r="P55" i="6"/>
  <c r="V59" i="6"/>
  <c r="P54" i="6"/>
  <c r="V57" i="6"/>
  <c r="AB59" i="6"/>
  <c r="Z57" i="6"/>
  <c r="X55" i="6"/>
  <c r="AB57" i="6"/>
  <c r="Z55" i="6"/>
  <c r="AF59" i="6"/>
  <c r="AB55" i="6"/>
  <c r="AH59" i="6"/>
  <c r="AB54" i="6"/>
  <c r="AF57" i="6"/>
  <c r="AJ59" i="6"/>
  <c r="R56" i="6"/>
  <c r="R55" i="6"/>
  <c r="R54" i="6"/>
  <c r="Z59" i="6"/>
  <c r="V54" i="6"/>
  <c r="X54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AL55" i="7" l="1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M128" i="52" s="1"/>
  <c r="AG128" i="52"/>
  <c r="AH128" i="52" s="1"/>
  <c r="AB128" i="52"/>
  <c r="AC128" i="52" s="1"/>
  <c r="W128" i="52"/>
  <c r="X128" i="52" s="1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H134" i="51" s="1"/>
  <c r="AB134" i="51"/>
  <c r="W134" i="51"/>
  <c r="X134" i="51" s="1"/>
  <c r="R134" i="51"/>
  <c r="J134" i="51"/>
  <c r="I134" i="51"/>
  <c r="G134" i="51"/>
  <c r="AV133" i="51"/>
  <c r="AQ133" i="51"/>
  <c r="AR133" i="51" s="1"/>
  <c r="AL133" i="51"/>
  <c r="AG133" i="51"/>
  <c r="AB133" i="51"/>
  <c r="W133" i="51"/>
  <c r="R133" i="51"/>
  <c r="J133" i="51"/>
  <c r="I133" i="51"/>
  <c r="G133" i="51"/>
  <c r="AV132" i="51"/>
  <c r="AQ132" i="51"/>
  <c r="K132" i="51" s="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M130" i="51" s="1"/>
  <c r="AG130" i="51"/>
  <c r="AB130" i="51"/>
  <c r="W130" i="51"/>
  <c r="X130" i="51" s="1"/>
  <c r="R130" i="51"/>
  <c r="S130" i="51" s="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AC128" i="51" s="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S127" i="50"/>
  <c r="R127" i="50"/>
  <c r="J127" i="50"/>
  <c r="I127" i="50"/>
  <c r="H127" i="50"/>
  <c r="G127" i="50"/>
  <c r="AL132" i="49"/>
  <c r="AM132" i="49" s="1"/>
  <c r="AG132" i="49"/>
  <c r="AB132" i="49"/>
  <c r="W132" i="49"/>
  <c r="X132" i="49" s="1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AC128" i="49" s="1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T127" i="49" s="1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H133" i="46" s="1"/>
  <c r="AB133" i="46"/>
  <c r="W133" i="46"/>
  <c r="R133" i="46"/>
  <c r="S133" i="46" s="1"/>
  <c r="K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X131" i="46" s="1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AC129" i="46" s="1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W134" i="46" s="1"/>
  <c r="AQ127" i="46"/>
  <c r="AR132" i="46" s="1"/>
  <c r="AL127" i="46"/>
  <c r="AM129" i="46" s="1"/>
  <c r="AG127" i="46"/>
  <c r="AH128" i="46" s="1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K136" i="45" s="1"/>
  <c r="J136" i="45"/>
  <c r="I136" i="45"/>
  <c r="G136" i="45"/>
  <c r="AV135" i="45"/>
  <c r="AW135" i="45" s="1"/>
  <c r="AQ135" i="45"/>
  <c r="AL135" i="45"/>
  <c r="AG135" i="45"/>
  <c r="AB135" i="45"/>
  <c r="W135" i="45"/>
  <c r="R135" i="45"/>
  <c r="K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W132" i="45" s="1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 s="1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F50" i="6" l="1"/>
  <c r="F51" i="7"/>
  <c r="AJ51" i="7" s="1"/>
  <c r="C307" i="29"/>
  <c r="B317" i="29"/>
  <c r="C317" i="29" s="1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0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J50" i="6"/>
  <c r="V49" i="6"/>
  <c r="Z50" i="6"/>
  <c r="AB47" i="6"/>
  <c r="AF50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AL51" i="6" l="1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J40" i="56" l="1"/>
  <c r="J41" i="56"/>
  <c r="J42" i="56"/>
  <c r="J43" i="56"/>
  <c r="J44" i="56"/>
  <c r="J45" i="56"/>
  <c r="H41" i="56"/>
  <c r="H42" i="56"/>
  <c r="H43" i="56"/>
  <c r="H44" i="56"/>
  <c r="H45" i="56"/>
  <c r="M4" i="56" l="1"/>
  <c r="L35" i="56"/>
  <c r="G44" i="3" l="1"/>
  <c r="P44" i="3" s="1"/>
  <c r="G37" i="3"/>
  <c r="P37" i="3" s="1"/>
  <c r="L147" i="41" l="1"/>
  <c r="J147" i="41"/>
  <c r="H147" i="41"/>
  <c r="L142" i="41"/>
  <c r="J142" i="41"/>
  <c r="H142" i="41"/>
  <c r="F142" i="41"/>
  <c r="L136" i="41"/>
  <c r="J136" i="41"/>
  <c r="H136" i="41"/>
  <c r="F136" i="41"/>
  <c r="L131" i="41"/>
  <c r="J131" i="41"/>
  <c r="H131" i="41"/>
  <c r="F131" i="41"/>
  <c r="L125" i="41"/>
  <c r="J125" i="41"/>
  <c r="H125" i="41"/>
  <c r="F125" i="41"/>
  <c r="L120" i="41"/>
  <c r="J120" i="41"/>
  <c r="H120" i="41"/>
  <c r="F120" i="41"/>
  <c r="AH24" i="29" l="1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AA23" i="43" l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F65" i="56" l="1"/>
  <c r="B100" i="56"/>
  <c r="D100" i="56" s="1"/>
  <c r="K38" i="62"/>
  <c r="K30" i="61"/>
  <c r="K22" i="61"/>
  <c r="K22" i="62"/>
  <c r="K30" i="62"/>
  <c r="K14" i="62"/>
  <c r="K14" i="61"/>
  <c r="C98" i="41"/>
  <c r="F44" i="56"/>
  <c r="D44" i="56"/>
  <c r="D43" i="56"/>
  <c r="F43" i="56"/>
  <c r="F45" i="56"/>
  <c r="D45" i="56"/>
  <c r="B75" i="41"/>
  <c r="C75" i="41" s="1"/>
  <c r="B76" i="41"/>
  <c r="C76" i="41" s="1"/>
  <c r="C97" i="41"/>
  <c r="C8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F100" i="56" l="1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D37" i="56"/>
  <c r="D38" i="56"/>
  <c r="C65" i="41" l="1"/>
  <c r="C64" i="41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L111" i="51"/>
  <c r="AG111" i="51"/>
  <c r="AH111" i="51" s="1"/>
  <c r="AB111" i="51"/>
  <c r="W111" i="51"/>
  <c r="R111" i="51"/>
  <c r="J111" i="51"/>
  <c r="I111" i="51"/>
  <c r="G111" i="51"/>
  <c r="AV110" i="51"/>
  <c r="AQ110" i="51"/>
  <c r="AL110" i="51"/>
  <c r="AM110" i="51" s="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X108" i="51" s="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R107" i="50"/>
  <c r="AQ107" i="50"/>
  <c r="AS107" i="50" s="1"/>
  <c r="AL107" i="50"/>
  <c r="AN107" i="50" s="1"/>
  <c r="AI107" i="50"/>
  <c r="AH107" i="50"/>
  <c r="AG107" i="50"/>
  <c r="AB107" i="50"/>
  <c r="AD107" i="50" s="1"/>
  <c r="Y107" i="50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K111" i="49" s="1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X108" i="49" s="1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W114" i="46" s="1"/>
  <c r="AQ114" i="46"/>
  <c r="AL114" i="46"/>
  <c r="AG114" i="46"/>
  <c r="AH114" i="46" s="1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R111" i="46" s="1"/>
  <c r="AL111" i="46"/>
  <c r="AG111" i="46"/>
  <c r="AB111" i="46"/>
  <c r="W111" i="46"/>
  <c r="R111" i="46"/>
  <c r="J111" i="46"/>
  <c r="I111" i="46"/>
  <c r="G111" i="46"/>
  <c r="AV110" i="46"/>
  <c r="AQ110" i="46"/>
  <c r="AL110" i="46"/>
  <c r="AM110" i="46" s="1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X107" i="46" s="1"/>
  <c r="AQ107" i="46"/>
  <c r="AL107" i="46"/>
  <c r="AG107" i="46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X116" i="45" s="1"/>
  <c r="R116" i="45"/>
  <c r="J116" i="45"/>
  <c r="I116" i="45"/>
  <c r="G116" i="45"/>
  <c r="AV115" i="45"/>
  <c r="AQ115" i="45"/>
  <c r="AL115" i="45"/>
  <c r="AG115" i="45"/>
  <c r="AB115" i="45"/>
  <c r="AC115" i="45" s="1"/>
  <c r="W115" i="45"/>
  <c r="R115" i="45"/>
  <c r="J115" i="45"/>
  <c r="I115" i="45"/>
  <c r="G115" i="45"/>
  <c r="AV114" i="45"/>
  <c r="AQ114" i="45"/>
  <c r="AR114" i="45" s="1"/>
  <c r="AL114" i="45"/>
  <c r="AG114" i="45"/>
  <c r="AH114" i="45" s="1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/>
  <c r="J112" i="45"/>
  <c r="I112" i="45"/>
  <c r="G112" i="45"/>
  <c r="AV111" i="45"/>
  <c r="AQ111" i="45"/>
  <c r="AL111" i="45"/>
  <c r="AG111" i="45"/>
  <c r="AB111" i="45"/>
  <c r="W111" i="45"/>
  <c r="R111" i="45"/>
  <c r="K111" i="45"/>
  <c r="J111" i="45"/>
  <c r="I111" i="45"/>
  <c r="G111" i="45"/>
  <c r="AV110" i="45"/>
  <c r="AQ110" i="45"/>
  <c r="AL110" i="45"/>
  <c r="AG110" i="45"/>
  <c r="AH110" i="45" s="1"/>
  <c r="AB110" i="45"/>
  <c r="AC110" i="45" s="1"/>
  <c r="W110" i="45"/>
  <c r="X110" i="45" s="1"/>
  <c r="R110" i="45"/>
  <c r="S110" i="45" s="1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W108" i="45" s="1"/>
  <c r="AQ108" i="45"/>
  <c r="AL108" i="45"/>
  <c r="AM108" i="45" s="1"/>
  <c r="AG108" i="45"/>
  <c r="AC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K209" i="44" s="1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F43" i="7" s="1"/>
  <c r="AH43" i="7" s="1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F41" i="6" l="1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T41" i="6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L107" i="45" s="1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H41" i="6"/>
  <c r="AL43" i="6"/>
  <c r="F45" i="6"/>
  <c r="J43" i="6"/>
  <c r="P43" i="6"/>
  <c r="R44" i="6"/>
  <c r="L44" i="6"/>
  <c r="G39" i="6"/>
  <c r="J40" i="6"/>
  <c r="L41" i="6"/>
  <c r="N41" i="6"/>
  <c r="R43" i="6"/>
  <c r="P41" i="6"/>
  <c r="R41" i="6"/>
  <c r="L43" i="6"/>
  <c r="V43" i="6"/>
  <c r="V41" i="6"/>
  <c r="Z43" i="6"/>
  <c r="X41" i="6"/>
  <c r="AB43" i="6"/>
  <c r="J41" i="6"/>
  <c r="AB41" i="6"/>
  <c r="X43" i="6"/>
  <c r="Z41" i="6"/>
  <c r="AD42" i="6"/>
  <c r="AF43" i="6"/>
  <c r="AH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Z42" i="6" l="1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W36" i="5" l="1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J44" i="3"/>
  <c r="J51" i="3"/>
  <c r="J58" i="3"/>
  <c r="J65" i="3"/>
  <c r="V51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36" i="13"/>
  <c r="D36" i="13" s="1"/>
  <c r="M7" i="7"/>
  <c r="D58" i="5" l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K93" i="51" s="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M87" i="51" s="1"/>
  <c r="AG87" i="51"/>
  <c r="AI87" i="51" s="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L93" i="49"/>
  <c r="AG93" i="49"/>
  <c r="AB93" i="49"/>
  <c r="K93" i="49" s="1"/>
  <c r="W93" i="49"/>
  <c r="R93" i="49"/>
  <c r="J93" i="49"/>
  <c r="I93" i="49"/>
  <c r="G93" i="49"/>
  <c r="AL92" i="49"/>
  <c r="AG92" i="49"/>
  <c r="AB92" i="49"/>
  <c r="W92" i="49"/>
  <c r="R92" i="49"/>
  <c r="K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N87" i="49" s="1"/>
  <c r="AG87" i="49"/>
  <c r="AB87" i="49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F36" i="6" l="1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C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X34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8" i="6"/>
  <c r="AF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C53" i="41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V34" i="7" l="1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S68" i="52" s="1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K73" i="51" s="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G68" i="51"/>
  <c r="AH68" i="51" s="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K75" i="49" s="1"/>
  <c r="J75" i="49"/>
  <c r="I75" i="49"/>
  <c r="G75" i="49"/>
  <c r="AV74" i="49"/>
  <c r="AW74" i="49" s="1"/>
  <c r="AQ74" i="49"/>
  <c r="AL74" i="49"/>
  <c r="AG74" i="49"/>
  <c r="AB74" i="49"/>
  <c r="K74" i="49" s="1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F30" i="6" l="1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M69" i="49" s="1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31" i="7"/>
  <c r="AD26" i="7"/>
  <c r="T30" i="7"/>
  <c r="T31" i="7"/>
  <c r="AF26" i="7"/>
  <c r="AH26" i="7"/>
  <c r="AL26" i="7"/>
  <c r="N30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R30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Z27" i="6"/>
  <c r="AF31" i="6"/>
  <c r="AF30" i="6"/>
  <c r="AH31" i="6"/>
  <c r="AH30" i="6"/>
  <c r="AJ31" i="6"/>
  <c r="J31" i="7"/>
  <c r="J29" i="7"/>
  <c r="R31" i="7"/>
  <c r="L26" i="7"/>
  <c r="V31" i="7"/>
  <c r="X31" i="7"/>
  <c r="Z31" i="7"/>
  <c r="AF31" i="7"/>
  <c r="Z26" i="7"/>
  <c r="AH31" i="7"/>
  <c r="AB26" i="7"/>
  <c r="AF29" i="7"/>
  <c r="AJ31" i="7"/>
  <c r="L31" i="7"/>
  <c r="P31" i="7"/>
  <c r="AB31" i="7"/>
  <c r="AF30" i="7" l="1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Z83" i="46" l="1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 s="1"/>
  <c r="J55" i="51"/>
  <c r="I55" i="51"/>
  <c r="G55" i="51"/>
  <c r="AL54" i="51"/>
  <c r="AG54" i="51"/>
  <c r="K54" i="51" s="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K56" i="49" s="1"/>
  <c r="J56" i="49"/>
  <c r="I56" i="49"/>
  <c r="G56" i="49"/>
  <c r="AV55" i="49"/>
  <c r="AW55" i="49" s="1"/>
  <c r="AQ55" i="49"/>
  <c r="AR55" i="49" s="1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K55" i="46" s="1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H48" i="46" s="1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F24" i="6" l="1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N22" i="7"/>
  <c r="T22" i="7"/>
  <c r="AF20" i="7"/>
  <c r="AD23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L20" i="7"/>
  <c r="P22" i="7"/>
  <c r="R22" i="7"/>
  <c r="R21" i="7"/>
  <c r="R20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T23" i="7" l="1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K158" i="41" l="1"/>
  <c r="G158" i="41"/>
  <c r="G153" i="41"/>
  <c r="I158" i="41"/>
  <c r="I153" i="41"/>
  <c r="K153" i="41"/>
  <c r="M153" i="41"/>
  <c r="M158" i="41"/>
  <c r="G147" i="41"/>
  <c r="G131" i="41"/>
  <c r="I131" i="41"/>
  <c r="K131" i="41"/>
  <c r="M131" i="41"/>
  <c r="G136" i="41"/>
  <c r="I136" i="41"/>
  <c r="M136" i="41"/>
  <c r="G142" i="41"/>
  <c r="I142" i="41"/>
  <c r="K142" i="41"/>
  <c r="M142" i="41"/>
  <c r="I147" i="41"/>
  <c r="K147" i="41"/>
  <c r="M147" i="41"/>
  <c r="K136" i="41"/>
  <c r="G152" i="41"/>
  <c r="I157" i="41"/>
  <c r="M152" i="41"/>
  <c r="K152" i="41"/>
  <c r="M157" i="41"/>
  <c r="K157" i="41"/>
  <c r="G157" i="41"/>
  <c r="I152" i="41"/>
  <c r="G130" i="41"/>
  <c r="I141" i="41"/>
  <c r="M141" i="41"/>
  <c r="K146" i="41"/>
  <c r="M146" i="41"/>
  <c r="K135" i="41"/>
  <c r="G141" i="41"/>
  <c r="G146" i="41"/>
  <c r="M135" i="41"/>
  <c r="I146" i="41"/>
  <c r="I130" i="41"/>
  <c r="K130" i="41"/>
  <c r="G135" i="41"/>
  <c r="K141" i="41"/>
  <c r="M130" i="41"/>
  <c r="I135" i="41"/>
  <c r="K114" i="41"/>
  <c r="I114" i="41"/>
  <c r="M109" i="41"/>
  <c r="G109" i="41"/>
  <c r="K109" i="41"/>
  <c r="G114" i="41"/>
  <c r="M114" i="41"/>
  <c r="I109" i="41"/>
  <c r="M108" i="41"/>
  <c r="G113" i="41"/>
  <c r="I113" i="41"/>
  <c r="K108" i="41"/>
  <c r="M113" i="41"/>
  <c r="K113" i="41"/>
  <c r="I108" i="41"/>
  <c r="G108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I119" i="41"/>
  <c r="M119" i="41"/>
  <c r="G119" i="41"/>
  <c r="I124" i="41"/>
  <c r="K124" i="41"/>
  <c r="M124" i="41"/>
  <c r="K119" i="41"/>
  <c r="G124" i="41"/>
  <c r="I120" i="41"/>
  <c r="K120" i="41"/>
  <c r="I125" i="41"/>
  <c r="M120" i="41"/>
  <c r="K125" i="41"/>
  <c r="G120" i="41"/>
  <c r="M125" i="41"/>
  <c r="G125" i="41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C457" i="43" s="1"/>
  <c r="A10" i="56"/>
  <c r="L41" i="56" s="1"/>
  <c r="J24" i="39"/>
  <c r="D24" i="39"/>
  <c r="Z143" i="52" l="1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K38" i="51" s="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S28" i="47" s="1"/>
  <c r="K28" i="47"/>
  <c r="J28" i="47"/>
  <c r="I28" i="47"/>
  <c r="G28" i="47"/>
  <c r="AV27" i="47"/>
  <c r="AX27" i="47" s="1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6" i="48" l="1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M28" i="52" s="1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R17" i="7" l="1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M8" i="52" l="1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T183" i="47" s="1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U183" i="52" l="1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Z183" i="52" l="1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AE183" i="52" l="1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J183" i="52" l="1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O183" i="52" l="1"/>
  <c r="AT182" i="52"/>
  <c r="AT183" i="52" s="1"/>
  <c r="AJ183" i="51"/>
  <c r="AO182" i="51"/>
  <c r="AJ183" i="50"/>
  <c r="AO182" i="50"/>
  <c r="AO183" i="49"/>
  <c r="AT182" i="49"/>
  <c r="AT183" i="49" s="1"/>
  <c r="AJ183" i="48"/>
  <c r="AO182" i="48"/>
  <c r="AJ183" i="46"/>
  <c r="AO182" i="46"/>
  <c r="AT182" i="45"/>
  <c r="AT183" i="45" s="1"/>
  <c r="AO183" i="45"/>
  <c r="AJ327" i="44"/>
  <c r="AO326" i="44"/>
  <c r="A28" i="56"/>
  <c r="L58" i="56"/>
  <c r="AO183" i="51" l="1"/>
  <c r="AT182" i="51"/>
  <c r="AT183" i="51" s="1"/>
  <c r="AT182" i="50"/>
  <c r="AT183" i="50" s="1"/>
  <c r="AO183" i="50"/>
  <c r="AT182" i="48"/>
  <c r="AO183" i="48"/>
  <c r="AO183" i="46"/>
  <c r="AT182" i="46"/>
  <c r="AT183" i="46" s="1"/>
  <c r="AT326" i="44"/>
  <c r="AT327" i="44" s="1"/>
  <c r="AO327" i="44"/>
  <c r="A29" i="56"/>
  <c r="L59" i="56"/>
  <c r="AT183" i="48" l="1"/>
  <c r="P202" i="48"/>
  <c r="A30" i="56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U202" i="48" l="1"/>
  <c r="P203" i="48"/>
  <c r="A31" i="56"/>
  <c r="L61" i="56"/>
  <c r="I7" i="29"/>
  <c r="K7" i="29"/>
  <c r="M7" i="29"/>
  <c r="I8" i="29"/>
  <c r="K8" i="29"/>
  <c r="M8" i="29"/>
  <c r="I9" i="29"/>
  <c r="K9" i="29"/>
  <c r="M9" i="29"/>
  <c r="I10" i="29"/>
  <c r="K10" i="29"/>
  <c r="M10" i="29"/>
  <c r="I11" i="29"/>
  <c r="K11" i="29"/>
  <c r="M11" i="29"/>
  <c r="I12" i="29"/>
  <c r="K12" i="29"/>
  <c r="M12" i="29"/>
  <c r="I13" i="29"/>
  <c r="K13" i="29"/>
  <c r="M13" i="29"/>
  <c r="I14" i="29"/>
  <c r="K14" i="29"/>
  <c r="M14" i="29"/>
  <c r="I15" i="29"/>
  <c r="K15" i="29"/>
  <c r="M15" i="29"/>
  <c r="I16" i="29"/>
  <c r="K16" i="29"/>
  <c r="M16" i="29"/>
  <c r="U203" i="48" l="1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Z203" i="48" l="1"/>
  <c r="AE202" i="48"/>
  <c r="A33" i="56"/>
  <c r="L63" i="56"/>
  <c r="K5" i="5"/>
  <c r="J5" i="5"/>
  <c r="L20" i="21"/>
  <c r="AJ202" i="48" l="1"/>
  <c r="AE203" i="48"/>
  <c r="A34" i="56"/>
  <c r="L64" i="56"/>
  <c r="AO202" i="48" l="1"/>
  <c r="AJ203" i="48"/>
  <c r="A35" i="56"/>
  <c r="L65" i="56"/>
  <c r="AT202" i="48" l="1"/>
  <c r="P222" i="48" s="1"/>
  <c r="AO203" i="48"/>
  <c r="A36" i="56"/>
  <c r="L66" i="56"/>
  <c r="P223" i="48" l="1"/>
  <c r="U222" i="48"/>
  <c r="AT203" i="48"/>
  <c r="A37" i="56"/>
  <c r="L67" i="56"/>
  <c r="Z222" i="48" l="1"/>
  <c r="U223" i="48"/>
  <c r="A38" i="56"/>
  <c r="L68" i="56"/>
  <c r="E15" i="13"/>
  <c r="S5" i="3"/>
  <c r="Z223" i="48" l="1"/>
  <c r="AE222" i="48"/>
  <c r="A39" i="56"/>
  <c r="L69" i="56"/>
  <c r="V5" i="3"/>
  <c r="C21" i="13"/>
  <c r="E21" i="13" s="1"/>
  <c r="AJ222" i="48" l="1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C24" i="13" l="1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T222" i="48" l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AT223" i="48" l="1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<sst xmlns="http://schemas.openxmlformats.org/spreadsheetml/2006/main" count="18079" uniqueCount="884">
  <si>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</si>
  <si>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月別</t>
    <phoneticPr fontId="9"/>
  </si>
  <si>
    <t>工廠</t>
    <phoneticPr fontId="9"/>
  </si>
  <si>
    <t>大溪廠</t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</si>
  <si>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</si>
  <si>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※單位：千元</t>
    <phoneticPr fontId="9"/>
  </si>
  <si>
    <t>（２）ＫＰＩ達成進度</t>
    <phoneticPr fontId="9"/>
  </si>
  <si>
    <t>項目</t>
    <phoneticPr fontId="12" type="noConversion"/>
  </si>
  <si>
    <t>當月</t>
    <phoneticPr fontId="9"/>
  </si>
  <si>
    <t>前月</t>
  </si>
  <si>
    <t>差異</t>
  </si>
  <si>
    <t>累計</t>
  </si>
  <si>
    <t>KPI</t>
    <phoneticPr fontId="9"/>
  </si>
  <si>
    <t>前月</t>
    <phoneticPr fontId="9"/>
  </si>
  <si>
    <t>※補充</t>
    <phoneticPr fontId="9"/>
  </si>
  <si>
    <t>業績金額</t>
    <phoneticPr fontId="9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</si>
  <si>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</si>
  <si>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個／MH</t>
    <phoneticPr fontId="9"/>
  </si>
  <si>
    <t>訂單數量</t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</si>
  <si>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</si>
  <si>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達成率</t>
  </si>
  <si>
    <t>材料費</t>
  </si>
  <si>
    <t>半成品-報廢(%)</t>
    <phoneticPr fontId="9"/>
  </si>
  <si>
    <t>報廢率</t>
    <phoneticPr fontId="9"/>
  </si>
  <si>
    <t>材料費率</t>
  </si>
  <si>
    <t>半成品-超用(%)</t>
    <phoneticPr fontId="9"/>
  </si>
  <si>
    <t>超用率</t>
    <phoneticPr fontId="9"/>
  </si>
  <si>
    <t>勞務成本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</si>
  <si>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</si>
  <si>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t>導入率</t>
  </si>
  <si>
    <t>勞務費率</t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</si>
  <si>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</si>
  <si>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t>實施率</t>
    <phoneticPr fontId="9"/>
  </si>
  <si>
    <t>（３）業績構成比</t>
    <phoneticPr fontId="9"/>
  </si>
  <si>
    <t>（４）訂單數量構成比</t>
    <phoneticPr fontId="9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</si>
  <si>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</si>
  <si>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比例</t>
    <phoneticPr fontId="9"/>
  </si>
  <si>
    <t>差異</t>
    <phoneticPr fontId="9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</si>
  <si>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</si>
  <si>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2" type="noConversion"/>
  </si>
  <si>
    <t>18℃-壽司手卷(071,072,075,076)</t>
    <phoneticPr fontId="12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</si>
  <si>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</si>
  <si>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4℃-飯糰(065)</t>
  </si>
  <si>
    <t>4℃-壽司手卷(077)</t>
    <phoneticPr fontId="12" type="noConversion"/>
  </si>
  <si>
    <t>4℃-壽司手卷(077)</t>
  </si>
  <si>
    <t>主食(091,092,093,094,095)</t>
    <phoneticPr fontId="12" type="noConversion"/>
  </si>
  <si>
    <t>主食(091,092,093,094,095)</t>
  </si>
  <si>
    <t>便當(083)</t>
    <phoneticPr fontId="12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</si>
  <si>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</si>
  <si>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</si>
  <si>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</si>
  <si>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</si>
  <si>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季節調理麵(111,112)</t>
  </si>
  <si>
    <t>微波小吃(153,154,155)</t>
    <phoneticPr fontId="12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</si>
  <si>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</si>
  <si>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</si>
  <si>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品群</t>
    <phoneticPr fontId="9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</si>
  <si>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</si>
  <si>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</si>
  <si>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</si>
  <si>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週別</t>
    <phoneticPr fontId="12" type="noConversion"/>
  </si>
  <si>
    <t>W5</t>
    <phoneticPr fontId="12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</si>
  <si>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</si>
  <si>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</si>
  <si>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</si>
  <si>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</si>
  <si>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</si>
  <si>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9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</si>
  <si>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9"/>
  </si>
  <si>
    <t>材料費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</si>
  <si>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</si>
  <si>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r>
      <t>教育訓練-</t>
    </r>
    <r>
      <rPr>
        <sz val="10"/>
        <color theme="1"/>
        <rFont val="Meiryo UI"/>
        <family val="2"/>
      </rPr>
      <t>實施率(%)</t>
    </r>
    <phoneticPr fontId="9"/>
  </si>
  <si>
    <t>前週</t>
    <phoneticPr fontId="9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</si>
  <si>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</si>
  <si>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</si>
  <si>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</si>
  <si>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</si>
  <si>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</si>
  <si>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</si>
  <si>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</si>
  <si>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</si>
  <si>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</si>
  <si>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</si>
  <si>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</si>
  <si>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</si>
  <si>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</si>
  <si>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</si>
  <si>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</si>
  <si>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</si>
  <si>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</si>
  <si>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</si>
  <si>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</si>
  <si>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</si>
  <si>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</si>
  <si>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2" type="noConversion"/>
  </si>
  <si>
    <t>（２）ＫＰＩ達成進度</t>
    <phoneticPr fontId="12" type="noConversion"/>
  </si>
  <si>
    <t xml:space="preserve">人時生產性(個/人) </t>
  </si>
  <si>
    <t xml:space="preserve">人時生產性達成率(%) </t>
  </si>
  <si>
    <t xml:space="preserve">半成品報廢(%) </t>
    <phoneticPr fontId="12" type="noConversion"/>
  </si>
  <si>
    <t xml:space="preserve">半成品超用(%) </t>
  </si>
  <si>
    <t>固定產線-導入率(固定產線數/總產線數)</t>
    <phoneticPr fontId="12" type="noConversion"/>
  </si>
  <si>
    <t>教育訓練-實施率(進度/計畫)</t>
    <phoneticPr fontId="12" type="noConversion"/>
  </si>
  <si>
    <t>週平均</t>
    <phoneticPr fontId="12" type="noConversion"/>
  </si>
  <si>
    <t>月平均</t>
    <phoneticPr fontId="12" type="noConversion"/>
  </si>
  <si>
    <t>（3）業績構成比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</si>
  <si>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</si>
  <si>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t>營業額</t>
    <phoneticPr fontId="12" type="noConversion"/>
  </si>
  <si>
    <t>品類業績</t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</si>
  <si>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</si>
  <si>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</si>
  <si>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</si>
  <si>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</si>
  <si>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</si>
  <si>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</si>
  <si>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</si>
  <si>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</si>
  <si>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</si>
  <si>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</si>
  <si>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</si>
  <si>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</si>
  <si>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業績(元)</t>
    <phoneticPr fontId="12" type="noConversion"/>
  </si>
  <si>
    <t>比例(%)</t>
    <phoneticPr fontId="12" type="noConversion"/>
  </si>
  <si>
    <t>九</t>
    <phoneticPr fontId="12" type="noConversion"/>
  </si>
  <si>
    <t>十</t>
    <phoneticPr fontId="12" type="noConversion"/>
  </si>
  <si>
    <t>（4）訂單數量構成比</t>
    <phoneticPr fontId="12" type="noConversion"/>
  </si>
  <si>
    <t>訂單量</t>
    <phoneticPr fontId="12" type="noConversion"/>
  </si>
  <si>
    <t>品類訂單量</t>
    <phoneticPr fontId="12" type="noConversion"/>
  </si>
  <si>
    <t>訂單數</t>
    <phoneticPr fontId="12" type="noConversion"/>
  </si>
  <si>
    <r>
      <rPr>
        <sz val="10"/>
        <color rgb="FFFF0000"/>
        <rFont val="Meiryo UI"/>
        <family val="2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</si>
  <si>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2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</si>
  <si>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</si>
  <si>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</si>
  <si>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</si>
  <si>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</si>
  <si>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</si>
  <si>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 (週平均)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</si>
  <si>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</si>
  <si>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</si>
  <si>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</si>
  <si>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2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</si>
  <si>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2" type="noConversion"/>
  </si>
  <si>
    <t>人數</t>
    <phoneticPr fontId="12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</si>
  <si>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2" type="noConversion"/>
  </si>
  <si>
    <t>人時性</t>
    <phoneticPr fontId="12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</si>
  <si>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</si>
  <si>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</si>
  <si>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</si>
  <si>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</si>
  <si>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</si>
  <si>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</si>
  <si>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</si>
  <si>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</si>
  <si>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</si>
  <si>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2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</si>
  <si>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</si>
  <si>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</si>
  <si>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</si>
  <si>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</si>
  <si>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</si>
  <si>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</si>
  <si>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</si>
  <si>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</si>
  <si>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</si>
  <si>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</si>
  <si>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</si>
  <si>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</si>
  <si>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</si>
  <si>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</si>
  <si>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</si>
  <si>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</si>
  <si>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</si>
  <si>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</si>
  <si>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2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</si>
  <si>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</si>
  <si>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</si>
  <si>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</si>
  <si>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</si>
  <si>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</si>
  <si>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</si>
  <si>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</si>
  <si>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</si>
  <si>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</si>
  <si>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</si>
  <si>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</si>
  <si>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</si>
  <si>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</si>
  <si>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</si>
  <si>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</si>
  <si>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</si>
  <si>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</si>
  <si>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</si>
  <si>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</si>
  <si>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</si>
  <si>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</si>
  <si>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</si>
  <si>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</si>
  <si>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</si>
  <si>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</si>
  <si>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</si>
  <si>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</si>
  <si>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</si>
  <si>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</si>
  <si>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</si>
  <si>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</si>
  <si>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2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</si>
  <si>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2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</si>
  <si>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</si>
  <si>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</si>
  <si>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2" type="noConversion"/>
  </si>
  <si>
    <t>一配照燒鰤魚大根飯糰</t>
  </si>
  <si>
    <t>二配兔兔昆布飯糰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</si>
  <si>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2" type="noConversion"/>
  </si>
  <si>
    <t>一配照燒雞肉飯糰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</si>
  <si>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2" type="noConversion"/>
  </si>
  <si>
    <t>二配經典肉鬆飯糰(GKK)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</si>
  <si>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2" type="noConversion"/>
  </si>
  <si>
    <t>二配三杯醬爆菇菇飯糰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</si>
  <si>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2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</si>
  <si>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2" type="noConversion"/>
  </si>
  <si>
    <t>一配椒鹽檸檬鯖魚飯糰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</si>
  <si>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2" type="noConversion"/>
  </si>
  <si>
    <t>二配大飯糰鮪魚昆布</t>
  </si>
  <si>
    <t>二配兩粒飯糰(鮪魚.焦糖鮭魚)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</si>
  <si>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2" type="noConversion"/>
  </si>
  <si>
    <t>一配兩粒飯糰(鮪魚.焦糖鮭魚)</t>
  </si>
  <si>
    <t>10月平均人時性</t>
    <phoneticPr fontId="12" type="noConversion"/>
  </si>
  <si>
    <t>18℃-壽司手卷</t>
    <phoneticPr fontId="12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</si>
  <si>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</si>
  <si>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</si>
  <si>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</si>
  <si>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</si>
  <si>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</si>
  <si>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</si>
  <si>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</si>
  <si>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</si>
  <si>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</si>
  <si>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</si>
  <si>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</si>
  <si>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2" type="noConversion"/>
  </si>
  <si>
    <t>一配新之助的豆皮壽司喔</t>
  </si>
  <si>
    <t>一配香濃起司蟹風味棒細卷</t>
  </si>
  <si>
    <t>一配經典鮪魚沙拉細卷</t>
  </si>
  <si>
    <t>一配滿滿海鮮沙拉脆卷</t>
  </si>
  <si>
    <t>一配雙鬆細卷</t>
  </si>
  <si>
    <t>一配明太子玉子脆卷</t>
  </si>
  <si>
    <r>
      <rPr>
        <sz val="10"/>
        <color rgb="FFFF0000"/>
        <rFont val="Microsoft JhengHei UI"/>
        <family val="2"/>
        <charset val="136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2" type="noConversion"/>
  </si>
  <si>
    <r>
      <t>4℃-飯</t>
    </r>
    <r>
      <rPr>
        <sz val="10"/>
        <color rgb="FF000000"/>
        <rFont val="Arial"/>
        <family val="2"/>
      </rPr>
      <t>糰</t>
    </r>
    <phoneticPr fontId="12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</si>
  <si>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</si>
  <si>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</si>
  <si>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</si>
  <si>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</si>
  <si>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</si>
  <si>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</si>
  <si>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</si>
  <si>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</si>
  <si>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</si>
  <si>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</si>
  <si>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</si>
  <si>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</si>
  <si>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</si>
  <si>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</si>
  <si>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</si>
  <si>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</si>
  <si>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2" type="noConversion"/>
  </si>
  <si>
    <t>肉燥烤飯糰</t>
  </si>
  <si>
    <t>德腸烤飯糰雙拼餐盒</t>
  </si>
  <si>
    <t>4℃-壽司手卷</t>
    <phoneticPr fontId="12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</si>
  <si>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</si>
  <si>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</si>
  <si>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</si>
  <si>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</si>
  <si>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微波主食</t>
    <phoneticPr fontId="12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</si>
  <si>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</si>
  <si>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</si>
  <si>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</si>
  <si>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</si>
  <si>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</si>
  <si>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</si>
  <si>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</si>
  <si>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</si>
  <si>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</si>
  <si>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</si>
  <si>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</si>
  <si>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</si>
  <si>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</si>
  <si>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</si>
  <si>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</si>
  <si>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</si>
  <si>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</si>
  <si>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</si>
  <si>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</si>
  <si>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t>妮妮家漢堡排</t>
  </si>
  <si>
    <t>二配西班牙風味海鮮燉飯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</si>
  <si>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2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</si>
  <si>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</si>
  <si>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</si>
  <si>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</si>
  <si>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</si>
  <si>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</si>
  <si>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</si>
  <si>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</si>
  <si>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</si>
  <si>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</si>
  <si>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</si>
  <si>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</si>
  <si>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</si>
  <si>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</si>
  <si>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t>紅燒肉日式高湯咖哩便當</t>
  </si>
  <si>
    <t>海陸雙拼肉肉餐盒</t>
  </si>
  <si>
    <t>蔬活腿排補力餐盒</t>
  </si>
  <si>
    <t>照燒豬排纖食餐盒</t>
  </si>
  <si>
    <t>香腸腿排雙拼便當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</si>
  <si>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</si>
  <si>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</si>
  <si>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</si>
  <si>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2" type="noConversion"/>
  </si>
  <si>
    <t>焗烤蕃茄起司四方麵</t>
  </si>
  <si>
    <t>季節調理麵</t>
    <phoneticPr fontId="12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</si>
  <si>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</si>
  <si>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</si>
  <si>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</si>
  <si>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</si>
  <si>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</si>
  <si>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</si>
  <si>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</si>
  <si>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</si>
  <si>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</si>
  <si>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2" type="noConversion"/>
  </si>
  <si>
    <t>日式擔擔冷麵(2)</t>
  </si>
  <si>
    <t>日式擔擔冷麵</t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</si>
  <si>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2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</si>
  <si>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2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</si>
  <si>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</si>
  <si>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</si>
  <si>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</si>
  <si>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</si>
  <si>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</si>
  <si>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</si>
  <si>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</si>
  <si>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</si>
  <si>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</si>
  <si>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2" type="noConversion"/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</si>
  <si>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</si>
  <si>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</si>
  <si>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2" type="noConversion"/>
  </si>
  <si>
    <t>擔仔炊粉湯</t>
  </si>
  <si>
    <t>韓式部隊鍋</t>
  </si>
  <si>
    <t>日式壽喜燒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</si>
  <si>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</si>
  <si>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</si>
  <si>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</si>
  <si>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</si>
  <si>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</si>
  <si>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</si>
  <si>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</si>
  <si>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</si>
  <si>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</si>
  <si>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</si>
  <si>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9"/>
  </si>
  <si>
    <t>商品名</t>
  </si>
  <si>
    <t>人數</t>
    <phoneticPr fontId="9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</si>
  <si>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</si>
  <si>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9"/>
  </si>
  <si>
    <t>前週比</t>
    <phoneticPr fontId="12" type="noConversion"/>
  </si>
  <si>
    <t>主要原因&amp;對策</t>
    <phoneticPr fontId="9"/>
  </si>
  <si>
    <r>
      <t>18℃-飯</t>
    </r>
    <r>
      <rPr>
        <sz val="11"/>
        <color theme="1"/>
        <rFont val="Meiryo UI"/>
        <family val="2"/>
      </rPr>
      <t>糰</t>
    </r>
  </si>
  <si>
    <t>人數配置相同與人時生產性維持穩定</t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</si>
  <si>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</si>
  <si>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</si>
  <si>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</si>
  <si>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</si>
  <si>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</si>
  <si>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t>新品,配置與工程.產力.同細卷舊品</t>
    <phoneticPr fontId="12" type="noConversion"/>
  </si>
  <si>
    <t>機台調教,最大產力提升.人時產力提高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</si>
  <si>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</si>
  <si>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2" type="noConversion"/>
  </si>
  <si>
    <t>主要原因&amp;對策</t>
  </si>
  <si>
    <t>新品,人數配置與工程.產力.同細卷舊品</t>
  </si>
  <si>
    <t>新品,包裝產能與人力配置.同7月舊品脆捲商品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</si>
  <si>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性前幾名品項(1021-1027)</t>
    </r>
    <phoneticPr fontId="12" type="noConversion"/>
  </si>
  <si>
    <t>新品,兩種口味的飯糰,由人工包裝貼標,人數需求多</t>
  </si>
  <si>
    <t>新品,雙餡設計.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</si>
  <si>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2" type="noConversion"/>
  </si>
  <si>
    <t>貼標熟悉度上升.人時性提高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</si>
  <si>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2" type="noConversion"/>
  </si>
  <si>
    <r>
      <t>4℃-飯</t>
    </r>
    <r>
      <rPr>
        <sz val="11"/>
        <color theme="1"/>
        <rFont val="Meiryo UI"/>
        <family val="2"/>
      </rPr>
      <t>糰</t>
    </r>
  </si>
  <si>
    <t>人數配置相同與人時生產性維持穩定</t>
    <phoneticPr fontId="12" type="noConversion"/>
  </si>
  <si>
    <t>新品.促銷標多1人,包裝機產速同稻荷商品</t>
    <phoneticPr fontId="12" type="noConversion"/>
  </si>
  <si>
    <t>日式明太子炙烤牛飯卷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</si>
  <si>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2" type="noConversion"/>
  </si>
  <si>
    <t>10/12開始不用促銷標,人力少1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</si>
  <si>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</si>
  <si>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2" type="noConversion"/>
  </si>
  <si>
    <t>新品,貼促銷標+1人</t>
    <phoneticPr fontId="12" type="noConversion"/>
  </si>
  <si>
    <t>新品,達成率提升中</t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</si>
  <si>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(1007-1013)</t>
    </r>
    <phoneticPr fontId="12" type="noConversion"/>
  </si>
  <si>
    <r>
      <t>10/11</t>
    </r>
    <r>
      <rPr>
        <sz val="11"/>
        <color theme="1"/>
        <rFont val="Meiryo UI"/>
        <family val="2"/>
        <charset val="136"/>
      </rPr>
      <t>開始不用貼促銷標</t>
    </r>
    <r>
      <rPr>
        <sz val="11"/>
        <color theme="1"/>
        <rFont val="Meiryo UI"/>
        <family val="2"/>
      </rPr>
      <t>,</t>
    </r>
    <r>
      <rPr>
        <sz val="11"/>
        <color theme="1"/>
        <rFont val="Meiryo UI"/>
        <family val="2"/>
        <charset val="136"/>
      </rPr>
      <t>節省一人</t>
    </r>
    <r>
      <rPr>
        <sz val="11"/>
        <color theme="1"/>
        <rFont val="Meiryo UI"/>
        <family val="2"/>
        <charset val="128"/>
      </rPr>
      <t>.</t>
    </r>
    <r>
      <rPr>
        <sz val="11"/>
        <color theme="1"/>
        <rFont val="Meiryo UI"/>
        <family val="2"/>
        <charset val="136"/>
      </rPr>
      <t>燻腸片由</t>
    </r>
    <r>
      <rPr>
        <sz val="11"/>
        <color theme="1"/>
        <rFont val="Meiryo UI"/>
        <family val="2"/>
      </rPr>
      <t>2</t>
    </r>
    <r>
      <rPr>
        <sz val="11"/>
        <color theme="1"/>
        <rFont val="Meiryo UI"/>
        <family val="2"/>
        <charset val="136"/>
      </rPr>
      <t>人組裝改為</t>
    </r>
    <r>
      <rPr>
        <sz val="11"/>
        <color theme="1"/>
        <rFont val="Meiryo UI"/>
        <family val="2"/>
      </rPr>
      <t>1</t>
    </r>
    <r>
      <rPr>
        <sz val="11"/>
        <color theme="1"/>
        <rFont val="Meiryo UI"/>
        <family val="2"/>
        <charset val="136"/>
      </rPr>
      <t>人組裝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</si>
  <si>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(1014-1020)</t>
    </r>
    <phoneticPr fontId="12" type="noConversion"/>
  </si>
  <si>
    <t>10/14改用注餡機,人數配置少1人</t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</si>
  <si>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性前幾名品項(1021-1027)</t>
    </r>
    <phoneticPr fontId="12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</si>
  <si>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2" type="noConversion"/>
  </si>
  <si>
    <t>空間不足,塞腿排配置人數多</t>
    <phoneticPr fontId="12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</si>
  <si>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</si>
  <si>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</si>
  <si>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</si>
  <si>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</si>
  <si>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t>焗烤蕃茄起司四方麵</t>
    <phoneticPr fontId="12" type="noConversion"/>
  </si>
  <si>
    <r>
      <t>麵體較試產沾黏,鬆麵.鋪麵人數多,烤起司片多派人檢</t>
    </r>
    <r>
      <rPr>
        <sz val="11"/>
        <color theme="1"/>
        <rFont val="微軟正黑體"/>
        <family val="2"/>
        <charset val="136"/>
      </rPr>
      <t>查</t>
    </r>
    <r>
      <rPr>
        <sz val="11"/>
        <color theme="1"/>
        <rFont val="Meiryo UI"/>
        <family val="2"/>
        <charset val="128"/>
      </rPr>
      <t>底紙</t>
    </r>
    <phoneticPr fontId="12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</si>
  <si>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(1021-1027)</t>
    </r>
    <phoneticPr fontId="12" type="noConversion"/>
  </si>
  <si>
    <r>
      <rPr>
        <sz val="11"/>
        <color theme="1"/>
        <rFont val="新細明體"/>
        <family val="2"/>
        <charset val="136"/>
      </rPr>
      <t>焗烤</t>
    </r>
    <r>
      <rPr>
        <sz val="11"/>
        <color theme="1"/>
        <rFont val="Meiryo UI"/>
        <family val="2"/>
        <charset val="128"/>
      </rPr>
      <t>蕃茄起司四方</t>
    </r>
    <r>
      <rPr>
        <sz val="11"/>
        <color theme="1"/>
        <rFont val="新細明體"/>
        <family val="2"/>
        <charset val="136"/>
      </rPr>
      <t>麵</t>
    </r>
    <phoneticPr fontId="12" type="noConversion"/>
  </si>
  <si>
    <t>開檔,人數配置與產力維持</t>
    <phoneticPr fontId="12" type="noConversion"/>
  </si>
  <si>
    <t>新品,達成率提升中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</si>
  <si>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(1021-1027)</t>
    </r>
    <phoneticPr fontId="12" type="noConversion"/>
  </si>
  <si>
    <t>生產管理報表</t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</si>
  <si>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</si>
  <si>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2" type="noConversion"/>
  </si>
  <si>
    <t>合計</t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</si>
  <si>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</si>
  <si>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</si>
  <si>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</si>
  <si>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</si>
  <si>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金額</t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</si>
  <si>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</si>
  <si>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</si>
  <si>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</si>
  <si>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</si>
  <si>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</si>
  <si>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</si>
  <si>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取樣不穩</t>
  </si>
  <si>
    <t>報廢</t>
    <phoneticPr fontId="12" type="noConversion"/>
  </si>
  <si>
    <t>8/1-8/4 總合計↑</t>
    <phoneticPr fontId="12" type="noConversion"/>
  </si>
  <si>
    <t>超用</t>
    <phoneticPr fontId="12" type="noConversion"/>
  </si>
  <si>
    <t>8/5-8/11 總合計↑</t>
    <phoneticPr fontId="12" type="noConversion"/>
  </si>
  <si>
    <t>8/12-8/18 總合計↑</t>
    <phoneticPr fontId="12" type="noConversion"/>
  </si>
  <si>
    <t>8/12-8/18  總合計↑</t>
    <phoneticPr fontId="12" type="noConversion"/>
  </si>
  <si>
    <t>8/19-8/25 總合計↑</t>
    <phoneticPr fontId="12" type="noConversion"/>
  </si>
  <si>
    <t>8/26-9/1 總合計↑</t>
    <phoneticPr fontId="12" type="noConversion"/>
  </si>
  <si>
    <t>9/2-9/8 總合計↑</t>
    <phoneticPr fontId="12" type="noConversion"/>
  </si>
  <si>
    <t>9/9-9/15 總合計↑</t>
    <phoneticPr fontId="12" type="noConversion"/>
  </si>
  <si>
    <t>9/16-9/22 總合計↑</t>
    <phoneticPr fontId="12" type="noConversion"/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</si>
  <si>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2" type="noConversion"/>
  </si>
  <si>
    <t>9/23-9/29 總合計↑</t>
    <phoneticPr fontId="12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</si>
  <si>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2" type="noConversion"/>
  </si>
  <si>
    <t>9/30-10/06 總合計↑</t>
    <phoneticPr fontId="12" type="noConversion"/>
  </si>
  <si>
    <t>10/07-10/13 總合計↑</t>
    <phoneticPr fontId="12" type="noConversion"/>
  </si>
  <si>
    <t>10/14-10/20 總合計↑</t>
    <phoneticPr fontId="12" type="noConversion"/>
  </si>
  <si>
    <t>10/21-10/27 總合計↑</t>
    <phoneticPr fontId="12" type="noConversion"/>
  </si>
  <si>
    <t>10/28-11/03 總合計↑</t>
    <phoneticPr fontId="12" type="noConversion"/>
  </si>
  <si>
    <t>（８）報廢原因別前幾名品項</t>
    <phoneticPr fontId="12" type="noConversion"/>
  </si>
  <si>
    <t>類型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</si>
  <si>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</si>
  <si>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</si>
  <si>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半成品名</t>
    <phoneticPr fontId="9"/>
  </si>
  <si>
    <t>單價</t>
    <phoneticPr fontId="9"/>
  </si>
  <si>
    <t>數量</t>
    <phoneticPr fontId="9"/>
  </si>
  <si>
    <t>前週比</t>
  </si>
  <si>
    <t>展開量高於１０5％</t>
    <phoneticPr fontId="12" type="noConversion"/>
  </si>
  <si>
    <t>炒蝦仁(8號)</t>
  </si>
  <si>
    <t>問題：本月上市新品中，單包蝦仁的數量無法固定，且蝦仁單顆的重量偏高，造成物料的展開量會高於 105%。
改善作法：後續將以多次補單的方式進行生產。
效益：實施後，展開量與報廢量皆下降。</t>
    <phoneticPr fontId="12" type="noConversion"/>
  </si>
  <si>
    <t>炒綜合蔬菜丁</t>
  </si>
  <si>
    <t>初期問題：新品在第一週上市時，人員抓量穩定度需要再確認。
改善進度：在用量穩定後，調理調整了展開量。
成果：後面的幾週，物料的展開量已經小於 105% 以下。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</si>
  <si>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</si>
  <si>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</si>
  <si>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</si>
  <si>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製程不穩</t>
    <phoneticPr fontId="85" type="noConversion"/>
  </si>
  <si>
    <t>焗烤起司片</t>
  </si>
  <si>
    <t>本月新品焗烤蕃茄起司四方麵，焗烤起司片破裂無法使用(上市初期報廢率0.69%→0.5%)，持續針對準備室拆底膜教育訓練．</t>
    <phoneticPr fontId="12" type="noConversion"/>
  </si>
  <si>
    <t>共用類</t>
  </si>
  <si>
    <t>消毒青蔥絲</t>
  </si>
  <si>
    <t>每日報廢數量低於1.5kg以下,以生菜消毒批量3kg,目前在合理範圍,調理持續監控.</t>
    <phoneticPr fontId="12" type="noConversion"/>
  </si>
  <si>
    <t>美式雞丁餐盒(113年)</t>
  </si>
  <si>
    <t>清炒高麗菜</t>
  </si>
  <si>
    <t>1.10月初期高麗菜為進口來源，菜梗易出現褐變及焦葉情形，影響後段使用品質。改善措施:1.前端蔬菜分切區加強物料篩檢作業，剔除不良葉片及褐變菜梗。2.品檢部門增加進料抽檢籃數，強化進料把關。3.調理展開量下修：將原本展開量 105% 下降至 103%，並已採用多次補單方式執行。效益：報廢率已下降。</t>
    <phoneticPr fontId="12" type="noConversion"/>
  </si>
  <si>
    <t>川燙毛豆玉米</t>
  </si>
  <si>
    <t>10/1與10/16這兩天展出量偏高大於103%,後續請調理注意調整展出量,降低報廢</t>
    <phoneticPr fontId="12" type="noConversion"/>
  </si>
  <si>
    <t>泡菜炒大白菜</t>
  </si>
  <si>
    <t xml:space="preserve"> 本月新品,菜類規格差異較大,超用用量較不穩定,後續半成品抓量持續抽檢,目前產出量在103%以下,第三週報廢金額逐步下降.</t>
    <phoneticPr fontId="12" type="noConversion"/>
  </si>
  <si>
    <t>本月新品,該半成品操作方式為冰杓定量,前期使用量不穩定,製管加強冰杓使用檢查,單份平均每份超用0.5g,符合規範,後續調整生產量降低報廢金額,</t>
    <phoneticPr fontId="12" type="noConversion"/>
  </si>
  <si>
    <t>原物料規格</t>
  </si>
  <si>
    <t>(V)川燙小青花菜</t>
  </si>
  <si>
    <t>規格細碎無法使用</t>
    <phoneticPr fontId="12" type="noConversion"/>
  </si>
  <si>
    <t>原物料單包數量無法固定造成生產餘料報廢</t>
    <phoneticPr fontId="12" type="noConversion"/>
  </si>
  <si>
    <t>月初進口高麗菜狀況不好,導致半成品異常報廢,後期高麗菜品質穩定,報廢下降</t>
    <phoneticPr fontId="12" type="noConversion"/>
  </si>
  <si>
    <t>熟化去皮馬鈴薯滾刀17-23g</t>
  </si>
  <si>
    <t>高風險半成品拆袋即用,拆包後無法延用給下配次產生報廢</t>
  </si>
  <si>
    <t>8切蒸四角魚板</t>
  </si>
  <si>
    <t>規格破損無法使用</t>
    <phoneticPr fontId="12" type="noConversion"/>
  </si>
  <si>
    <t>研發設定</t>
  </si>
  <si>
    <t>烤銀鮭魚肚</t>
  </si>
  <si>
    <t>規格不穩定產生報廢</t>
    <phoneticPr fontId="12" type="noConversion"/>
  </si>
  <si>
    <t>其他原因</t>
    <phoneticPr fontId="12" type="noConversion"/>
  </si>
  <si>
    <t>（８）超用原因別前幾名品項</t>
    <phoneticPr fontId="12" type="noConversion"/>
  </si>
  <si>
    <t>經典肉鬆飯糰(114年)</t>
  </si>
  <si>
    <t>焙炒芝麻肉鬆</t>
  </si>
  <si>
    <t>本月切換GKK飯糰機型,原本組裝量20g改14g,單份平均超用量5%約0.7g,還在合理抓量範圍</t>
    <phoneticPr fontId="12" type="noConversion"/>
  </si>
  <si>
    <t>切-究極燒肉片</t>
  </si>
  <si>
    <t>指示書設定以面積賣相為主,造成肉片超用,單份超用克數還在合理範圍</t>
    <phoneticPr fontId="12" type="noConversion"/>
  </si>
  <si>
    <t>西班牙烤雞腿丁</t>
  </si>
  <si>
    <t>本月新品,操作方式為雙圈秤重,雞肉大小塊差異,造成重量落差</t>
    <phoneticPr fontId="12" type="noConversion"/>
  </si>
  <si>
    <t>拌紅醬千層麵</t>
  </si>
  <si>
    <t>本月新品1.麵體容易黏一起不好操作2.單片麵體差異,每片重量約4-6克,研判為秤重規格差異,目前單品超用克數約3g,還在合理範圍內</t>
    <phoneticPr fontId="12" type="noConversion"/>
  </si>
  <si>
    <t>雞肉飯飯糰</t>
  </si>
  <si>
    <t>蒸-全熟雞肉絲CL(113年)</t>
  </si>
  <si>
    <t>生產機型3000飯糰機型,單份平均超用量5%約0.4g,還在合理抓量範圍</t>
    <phoneticPr fontId="12" type="noConversion"/>
  </si>
  <si>
    <t>原物料大顆比例偏高,造成超用</t>
    <phoneticPr fontId="12" type="noConversion"/>
  </si>
  <si>
    <t>切-烤牛五花(112年)</t>
  </si>
  <si>
    <t>雙圈秤重,單份平均超用3g以內,目前還在合理範圍</t>
    <phoneticPr fontId="12" type="noConversion"/>
  </si>
  <si>
    <t>煮中華冷麵(110年)</t>
  </si>
  <si>
    <t>蘑菇湯凍</t>
  </si>
  <si>
    <t>因為內餡含有固形物,注餡機差異較高,目前還在合理範圍</t>
    <phoneticPr fontId="12" type="noConversion"/>
  </si>
  <si>
    <t>健身G肉餐盒(113年)</t>
  </si>
  <si>
    <t>切烤雞胸肉(111年)</t>
  </si>
  <si>
    <t>雙圈秤重,單份平均超用3g以內,目前還在合理範圍</t>
  </si>
  <si>
    <t>（８）報廢原因別前幾名品項(0930-1006)</t>
    <phoneticPr fontId="12" type="noConversion"/>
  </si>
  <si>
    <t>本週上市新品,單包蝦仁數量無法固定,展開量偏高</t>
    <phoneticPr fontId="12" type="noConversion"/>
  </si>
  <si>
    <t>本週上市新品,人員抓量穩定需在確認,用量穩定後在調整展開量</t>
    <phoneticPr fontId="12" type="noConversion"/>
  </si>
  <si>
    <t>（８）報廢原因別前幾名品項(1007-1013)</t>
    <phoneticPr fontId="12" type="noConversion"/>
  </si>
  <si>
    <t>（８）報廢原因別前幾名品項(1014-1020)</t>
    <phoneticPr fontId="12" type="noConversion"/>
  </si>
  <si>
    <r>
      <t>破損無法使用</t>
    </r>
    <r>
      <rPr>
        <sz val="12"/>
        <color theme="1"/>
        <rFont val="新細明體"/>
        <family val="1"/>
        <charset val="136"/>
      </rPr>
      <t>,脫模過程產生裂縫無法使用,後續請製管調整真空溫度避免,底層紙沾黏造成人員不好拆除破損</t>
    </r>
    <phoneticPr fontId="12" type="noConversion"/>
  </si>
  <si>
    <t>（８）報廢原因別前幾名品項(1021-1027)</t>
    <phoneticPr fontId="12" type="noConversion"/>
  </si>
  <si>
    <t>新品焗烤蕃茄起司四方麵，焗烤起司片破裂無法使用，後續針對準備室拆底膜教育訓練．</t>
    <phoneticPr fontId="12" type="noConversion"/>
  </si>
  <si>
    <t>（８）報廢原因別前幾名品項(1028-1103)</t>
    <phoneticPr fontId="12" type="noConversion"/>
  </si>
  <si>
    <t>近期高麗菜為進口來源，菜梗易出現褐變及焦葉情形，影響後段使用品質。改善措施:1.前端蔬菜分切區加強物料篩檢作業，剔除不良葉片及褐變菜梗。2.品檢部門增加進料抽檢籃數，強化進料把關。</t>
    <phoneticPr fontId="12" type="noConversion"/>
  </si>
  <si>
    <t>部隊鍋湯凍</t>
  </si>
  <si>
    <t>本週上市新品,注餡穩定需要再確認,用量穩定後在調整展開量</t>
    <phoneticPr fontId="12" type="noConversion"/>
  </si>
  <si>
    <t>蒜炒紅K油菜(A7)</t>
  </si>
  <si>
    <t>展開量下修至104%,每日報廢小於2kg以下,持續觀察用量</t>
    <phoneticPr fontId="12" type="noConversion"/>
  </si>
  <si>
    <t>青花菜太細碎無法使用</t>
    <phoneticPr fontId="12" type="noConversion"/>
  </si>
  <si>
    <t>新品： 韓式部隊鍋，當週報廢量偏高
主要原因： 每包物料參雜長面積過小，造成分切作業時無法使用。
改善措施：增加物料篩檢人員，加強前段篩檢不符規格物料。整理物料規格，統一尺寸後再進行分切，避免面積過小物料進入分切，降低報廢率。</t>
    <phoneticPr fontId="12" type="noConversion"/>
  </si>
  <si>
    <t>1.指示書設定塊數及重量限制2.馬鈴薯有規格大小差異，原物料每包馬鈴薯數量不一致，若單包大顆馬鈴薯多，使用量增加，容易會報廢與超用的問題</t>
    <phoneticPr fontId="12" type="noConversion"/>
  </si>
  <si>
    <t>烤去骨鱈魚片</t>
  </si>
  <si>
    <r>
      <rPr>
        <sz val="11"/>
        <color rgb="FFFF0000"/>
        <rFont val="Microsoft JhengHei"/>
        <family val="2"/>
        <charset val="136"/>
      </rPr>
      <t>鱈魚片品規:1.鱈魚在凍結時切片，每片規格20g±3g，每片形狀與大小會略有差異但皆符合規格。2.每包秤重(1000g/包)後，再進行每片包冰與包裝作業，每包保證足重但不保證片數。</t>
    </r>
    <r>
      <rPr>
        <sz val="11"/>
        <color theme="1"/>
        <rFont val="Microsoft JhengHei"/>
        <family val="2"/>
      </rPr>
      <t>指示書設定為片數,原物料每包魚片數量不一致，若單包大片多，使用量增加，容易會報廢與超用的問題</t>
    </r>
    <phoneticPr fontId="12" type="noConversion"/>
  </si>
  <si>
    <t>太小塊產生報廢,改版後調整重量</t>
    <phoneticPr fontId="12" type="noConversion"/>
  </si>
  <si>
    <t>炸馬鈴薯塊</t>
  </si>
  <si>
    <t>原物料大小一，使用連續式油炸機，較小規格物料容易卡機台，調理容易多產，造成報廢，未來若這類品項多，評估購入直立式油炸機．</t>
  </si>
  <si>
    <t>平均超用為1g,每日報廢數量低於2kg以下,以生菜消毒批量3kg,目前在合理範圍,調理持續監控.</t>
  </si>
  <si>
    <t>炒油蔥醬</t>
  </si>
  <si>
    <t>10/8報廢數量偏高,為人組合人員在備料導入鋼鍋時外漏,造成部分報廢,後續針對人員教育使用工具入鋼鍋,避免報廢</t>
  </si>
  <si>
    <t>注餡機差異產生報廢,目前還在控制合理範圍</t>
  </si>
  <si>
    <t>豆干炒毛豆</t>
  </si>
  <si>
    <t>本週上市新品,人員抓量穩定需在確認,用量穩定後在調整展開量</t>
  </si>
  <si>
    <t>蝦仁斷尾破碎無法使用,品檢抽檢實際為3.5%，蝦仁品規書設定為破碎率約5%,目前符合品規設定,無法退換貨.</t>
  </si>
  <si>
    <t>青花菜太細碎無法使用</t>
  </si>
  <si>
    <t>規格太小無法使用</t>
  </si>
  <si>
    <t>10/16便當二線製作嫩烤香料雞胸排蔬滿盒使用川燙毛豆玉米超用量偏高,造成多產報廢量增加,後續針對這該半成品定量抽檢,確認冰杓用量穩定度</t>
  </si>
  <si>
    <t>平均每份超用0.5g在合理範圍,後續調整生產量降低報廢金額</t>
  </si>
  <si>
    <t>因為菜類葉梗差異容易超用,調理多產,目前產出量平均104%,後續在下修產出量降低報廢</t>
  </si>
  <si>
    <t>規格破損無法使用</t>
  </si>
  <si>
    <t>川味秋木耳</t>
  </si>
  <si>
    <t>生產餘料產生報廢,目前產出量與超用量還在可控制範圍</t>
    <phoneticPr fontId="12" type="noConversion"/>
  </si>
  <si>
    <t>烤黑胡椒洋蔥絲</t>
  </si>
  <si>
    <t>生產餘料產生報廢,目前產出量控制在103%以下與超用量比例少,目前還在可控制範圍</t>
    <phoneticPr fontId="12" type="noConversion"/>
  </si>
  <si>
    <t>生產餘料產生報廢,目前產出量在105%以下與超用量差異較高,後續針對該半成品持續抽檢.</t>
    <phoneticPr fontId="12" type="noConversion"/>
  </si>
  <si>
    <t>炒蔥花碎蛋</t>
  </si>
  <si>
    <t>本週新品展開量偏高,後續下修展開量</t>
    <phoneticPr fontId="12" type="noConversion"/>
  </si>
  <si>
    <t>操作方式冰杓定量,生產餘料報廢,報廢量還在合理範圍</t>
    <phoneticPr fontId="12" type="noConversion"/>
  </si>
  <si>
    <t>(壽喜燒)川燙高麗菜洋蔥</t>
  </si>
  <si>
    <t>7切-烤蜜汁腿排</t>
  </si>
  <si>
    <t>面積太小無法使用報廢,後續請品檢加強原物料抽檢</t>
    <phoneticPr fontId="12" type="noConversion"/>
  </si>
  <si>
    <t>（８）超用原因別前幾名品項(0930-1006)</t>
    <phoneticPr fontId="12" type="noConversion"/>
  </si>
  <si>
    <t>（８）超用原因別前幾名品項(1007-1013)</t>
    <phoneticPr fontId="12" type="noConversion"/>
  </si>
  <si>
    <t>（８）超用原因別前幾名品項(1014-1020)</t>
    <phoneticPr fontId="12" type="noConversion"/>
  </si>
  <si>
    <t>（８）超用原因別前幾名品項(1021-1027)</t>
    <phoneticPr fontId="12" type="noConversion"/>
  </si>
  <si>
    <t>（８）超用原因別前幾名品項(1028-1103)</t>
    <phoneticPr fontId="12" type="noConversion"/>
  </si>
  <si>
    <t>本週起切換成GKK飯糰機,半成品單份用量下修(20g變14g),抓量穩定度需持續確認,請製管持續抽測</t>
    <phoneticPr fontId="12" type="noConversion"/>
  </si>
  <si>
    <t>商品設定為5片以上,肉片舖開,以賣相為主,單份平均超用1g,目前還在控制範圍</t>
    <phoneticPr fontId="12" type="noConversion"/>
  </si>
  <si>
    <t>壹號醬炙烤牛飯糰</t>
  </si>
  <si>
    <t>炙燒韓式牛五花</t>
  </si>
  <si>
    <t>飯糰機生產,單份用量10g,半成品肉片規格有差，容易有超用問題，建議開發可以分切,降低超用.</t>
    <phoneticPr fontId="12" type="noConversion"/>
  </si>
  <si>
    <t>烤照燒雞腿丁</t>
  </si>
  <si>
    <t>本週新品,雙圈秤重,雞肉大小塊,雞肉秤重無法剝除,造成超用</t>
    <phoneticPr fontId="12" type="noConversion"/>
  </si>
  <si>
    <t>飯糰機生產,半成品單份超用約0.5g，還在抓量規範內，目前還在可控制範圍.</t>
    <phoneticPr fontId="12" type="noConversion"/>
  </si>
  <si>
    <t>青花菜規格大小差異,導致超用</t>
    <phoneticPr fontId="12" type="noConversion"/>
  </si>
  <si>
    <t>雙圈秤重，肉片規格差異，單份平均超用1-1.5g還在可控制範圍</t>
    <phoneticPr fontId="12" type="noConversion"/>
  </si>
  <si>
    <t>雙圈秤重,單份平均超用2-3g還在可控制範圍</t>
    <phoneticPr fontId="12" type="noConversion"/>
  </si>
  <si>
    <t>10/5注餡機差異較大,單份平均超用較高,請製管加強這支半成品上線抽檢</t>
    <phoneticPr fontId="12" type="noConversion"/>
  </si>
  <si>
    <t>雙圈秤重,雞肉規格大小差異，單份平均超用1-1.5g還在可控制範圍</t>
    <phoneticPr fontId="12" type="noConversion"/>
  </si>
  <si>
    <t>新品原物料大小顆差異過大,造成超用,人員抽測單顆最小5g最大14g,造成超用偏高,後續請人員秤重補重以小顆補重</t>
  </si>
  <si>
    <t>指示書設定以面積賣相為主,造成肉片超用</t>
  </si>
  <si>
    <t>切換成GKK飯糰機,半成品單份用量下修(20g變14g),原本前週超用金額2萬已經下降至8千，抓量穩定度需持續確認,請製管持續抽測</t>
  </si>
  <si>
    <t>飯糰機生產,半成品單份超用約0.5g，還在抓量規範內，目前還在可控制範圍.</t>
  </si>
  <si>
    <t>分切炙燒炭火燒肉片(主食)</t>
  </si>
  <si>
    <t>雙圈秤重,單份平均超用1-2g還在可控制範圍</t>
  </si>
  <si>
    <t>該半成品固形物較多差異,差異量偏高,後續加強定量抽檢,原本超用每分克數10g下降至3g,目前還在可控制範圍</t>
    <phoneticPr fontId="12" type="noConversion"/>
  </si>
  <si>
    <t>千層-奶油白醬</t>
  </si>
  <si>
    <t>本週新品,單品超用克數約4.5g,判斷在注餡機差異但偏高,後續請製管加強該半成品抽檢</t>
  </si>
  <si>
    <t>本週新品1.麵體容易黏一起不好操作2.單片麵體差異,每片重量約4-6克,研判為秤重規格差異,目前單品超用克數約3g,還在合理範圍內</t>
  </si>
  <si>
    <t>千層-蕃茄肉醬</t>
  </si>
  <si>
    <t>10/15當天超用克數高,後續請製管加強該半成品冰杓操作檢查</t>
  </si>
  <si>
    <t>商品設定為5片以上,肉片舖開,以賣相為主,單份平均超用1g,目前還在控制範圍</t>
  </si>
  <si>
    <t>大顆比例偏高,超用金額高</t>
    <phoneticPr fontId="12" type="noConversion"/>
  </si>
  <si>
    <t>10/18單份超用比例偏高,後續加強定量抽檢</t>
    <phoneticPr fontId="12" type="noConversion"/>
  </si>
  <si>
    <t>10/25組裝重量變更,研發通知拌紅醬千層麵多秤15g,因為設定改變,人員不熟悉,當天超用單份克數偏高(7.4克),後續連動秤重人員注意,後面幾天超用量有下降</t>
  </si>
  <si>
    <t>雙圈秤重,單份平均超用2-3g還在可控制範圍</t>
  </si>
  <si>
    <t>切換成GKK飯糰機,半成品單份用量下修(20g變14g),原本前週超用金額2萬已經下降至4千，抓量穩定度需持續確認,請製管持續抽測</t>
  </si>
  <si>
    <t>注餡機差異,目前還在合理範圍</t>
    <phoneticPr fontId="12" type="noConversion"/>
  </si>
  <si>
    <t>因為訂單下降,煮麵機配合組合排程生產,麵體好鬆開,單份超用量下降</t>
    <phoneticPr fontId="12" type="noConversion"/>
  </si>
  <si>
    <t>單片麵體差異,每片重量約4-6克,研判為秤重規格差異,目前單品超用克數約3g以內,還在合理範圍內</t>
    <phoneticPr fontId="12" type="noConversion"/>
  </si>
  <si>
    <t>GKK飯糰生產.超用還在可控制範圍,抓量穩定度需持續確認,請製管持續抽測</t>
    <phoneticPr fontId="12" type="noConversion"/>
  </si>
  <si>
    <t>(壽喜燒)川燙五花肉片</t>
  </si>
  <si>
    <t>本週新品,操作方式為雙圈秤重,肉片大小塊差異,造成重量落差</t>
    <phoneticPr fontId="12" type="noConversion"/>
  </si>
  <si>
    <t>原物料大顆比例偏高,產生超用</t>
  </si>
  <si>
    <t>因為內餡含有固形物,注餡機差異較高,目前還在合理範圍</t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</si>
  <si>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</si>
  <si>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9"/>
  </si>
  <si>
    <t>No.</t>
  </si>
  <si>
    <t>規格</t>
  </si>
  <si>
    <t>實績</t>
    <phoneticPr fontId="9"/>
  </si>
  <si>
    <t>作業原因</t>
    <phoneticPr fontId="9"/>
  </si>
  <si>
    <t>原料原因</t>
    <phoneticPr fontId="9"/>
  </si>
  <si>
    <t>大溪廠半成品管理日別總表</t>
    <phoneticPr fontId="12" type="noConversion"/>
  </si>
  <si>
    <t>日期</t>
    <phoneticPr fontId="85" type="noConversion"/>
  </si>
  <si>
    <t>報廢額</t>
    <phoneticPr fontId="85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</si>
  <si>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2" type="noConversion"/>
  </si>
  <si>
    <t>超用額</t>
    <phoneticPr fontId="85" type="noConversion"/>
  </si>
  <si>
    <t>超用率</t>
    <phoneticPr fontId="12" type="noConversion"/>
  </si>
  <si>
    <t>廢棄前10名</t>
    <phoneticPr fontId="12" type="noConversion"/>
  </si>
  <si>
    <t>超用前10名</t>
    <phoneticPr fontId="12" type="noConversion"/>
  </si>
  <si>
    <t>共用類廢棄</t>
    <phoneticPr fontId="12" type="noConversion"/>
  </si>
  <si>
    <t>廢棄週合計</t>
    <phoneticPr fontId="12" type="noConversion"/>
  </si>
  <si>
    <t>超用週合計</t>
    <phoneticPr fontId="12" type="noConversion"/>
  </si>
  <si>
    <t>金額總計</t>
    <phoneticPr fontId="12" type="noConversion"/>
  </si>
  <si>
    <t>構成比</t>
    <phoneticPr fontId="12" type="noConversion"/>
  </si>
  <si>
    <t>金額總計</t>
    <phoneticPr fontId="85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</si>
  <si>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5" type="noConversion"/>
  </si>
  <si>
    <r>
      <t>9</t>
    </r>
    <r>
      <rPr>
        <sz val="12"/>
        <color theme="1"/>
        <rFont val="Microsoft JhengHei"/>
        <family val="2"/>
      </rPr>
      <t>月報廢</t>
    </r>
    <phoneticPr fontId="12" type="noConversion"/>
  </si>
  <si>
    <r>
      <t>9</t>
    </r>
    <r>
      <rPr>
        <sz val="12"/>
        <color theme="1"/>
        <rFont val="Microsoft JhengHei"/>
        <family val="2"/>
      </rPr>
      <t>月超用</t>
    </r>
    <phoneticPr fontId="12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</si>
  <si>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2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</si>
  <si>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2" type="noConversion"/>
  </si>
  <si>
    <t>合計</t>
    <phoneticPr fontId="85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</si>
  <si>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</si>
  <si>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</si>
  <si>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</si>
  <si>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</si>
  <si>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</si>
  <si>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</si>
  <si>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</si>
  <si>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備註-商品名稱</t>
  </si>
  <si>
    <t>分析原因（件）</t>
    <phoneticPr fontId="12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</si>
  <si>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</si>
  <si>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</si>
  <si>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</si>
  <si>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</si>
  <si>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</si>
  <si>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2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</si>
  <si>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</si>
  <si>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</si>
  <si>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</si>
  <si>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</si>
  <si>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</si>
  <si>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</si>
  <si>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
(kg)</t>
  </si>
  <si>
    <t>補單占比</t>
    <phoneticPr fontId="12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</si>
  <si>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</si>
  <si>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</si>
  <si>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</si>
  <si>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</si>
  <si>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</si>
  <si>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</si>
  <si>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</si>
  <si>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</si>
  <si>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</si>
  <si>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</si>
  <si>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</si>
  <si>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</si>
  <si>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</si>
  <si>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調理端</t>
  </si>
  <si>
    <t>研發設定，小片的規格不符合指示書設定重量</t>
  </si>
  <si>
    <t>w1</t>
    <phoneticPr fontId="12" type="noConversion"/>
  </si>
  <si>
    <t>破損</t>
  </si>
  <si>
    <t>金額</t>
    <phoneticPr fontId="12" type="noConversion"/>
  </si>
  <si>
    <t>(V)消毒小黃瓜絲</t>
  </si>
  <si>
    <t>w2</t>
  </si>
  <si>
    <t>薑炒筍尾</t>
  </si>
  <si>
    <t>煮日製細扁麵</t>
  </si>
  <si>
    <t>奶油蕈菇起司醬(113年)</t>
  </si>
  <si>
    <t>大口法式蕈菇起司雞排飯糰(113年)</t>
  </si>
  <si>
    <t>w3</t>
  </si>
  <si>
    <t>大顆比例高</t>
  </si>
  <si>
    <t>w4</t>
  </si>
  <si>
    <t>高麗菜太黑</t>
  </si>
  <si>
    <t>w5</t>
  </si>
  <si>
    <t>規格太小片</t>
  </si>
  <si>
    <t>月合計</t>
    <phoneticPr fontId="12" type="noConversion"/>
  </si>
  <si>
    <t>蒸-醬香雞肉絲CL</t>
  </si>
  <si>
    <t>炒照燒牛蒡腿丁</t>
  </si>
  <si>
    <t>洋蔥壹號醬</t>
  </si>
  <si>
    <t>113年川燙綠豆芽</t>
  </si>
  <si>
    <t>煮寬粉(114年)</t>
  </si>
  <si>
    <t>煮CL麵塊(鍋物)</t>
  </si>
  <si>
    <t>切-烤台式肉片</t>
  </si>
  <si>
    <t>炒培根片(114年)</t>
  </si>
  <si>
    <t>蒜炒紅k高麗菜(111年)</t>
  </si>
  <si>
    <t>展開量105%</t>
  </si>
  <si>
    <t>炒紅K碎蛋</t>
  </si>
  <si>
    <t>妮妮-烤漢堡排肉</t>
  </si>
  <si>
    <t>拌燒肉片</t>
  </si>
  <si>
    <t>炒義式玉米筍</t>
  </si>
  <si>
    <t>辣炒酸菜碎</t>
  </si>
  <si>
    <t>煮紅蘿蔔塊(VN101)</t>
  </si>
  <si>
    <t>餐盒用-三色高麗菜</t>
  </si>
  <si>
    <t>焗飯-義式蕃茄紅醬</t>
  </si>
  <si>
    <t>義式烤馬鈴薯</t>
  </si>
  <si>
    <t>焗飯-奶香白醬(114年)</t>
  </si>
  <si>
    <t>拌雙魚沙拉</t>
  </si>
  <si>
    <t>海饌雙手卷</t>
  </si>
  <si>
    <t>占比</t>
    <phoneticPr fontId="12" type="noConversion"/>
  </si>
  <si>
    <t>拌海鮮總匯沙拉(114.5)</t>
  </si>
  <si>
    <t>雙饗雙手卷</t>
  </si>
  <si>
    <t>蘑菇白醬</t>
  </si>
  <si>
    <t>蒸東坡肉</t>
  </si>
  <si>
    <t>製程不穩</t>
  </si>
  <si>
    <t>度小月湯凍</t>
  </si>
  <si>
    <t>歐姆蛋-黑咖哩醬</t>
  </si>
  <si>
    <t>蒸蛤蜊-肉(VN151)</t>
  </si>
  <si>
    <t>煮浪花涼麵(112年)</t>
  </si>
  <si>
    <t>野郎醬(112年)</t>
  </si>
  <si>
    <t>油蔥肉燥(113年)</t>
  </si>
  <si>
    <t>消毒蔥花</t>
  </si>
  <si>
    <t>消毒細切紅蘿蔔絲</t>
  </si>
  <si>
    <t>(壽喜燒)川燙杏鮑菇</t>
  </si>
  <si>
    <t>自製鹽蔥(114年)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</si>
  <si>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</si>
  <si>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2" type="noConversion"/>
  </si>
  <si>
    <t>組合室</t>
  </si>
  <si>
    <t>雙圈秤重範圍</t>
  </si>
  <si>
    <t>烤BBQ雞丁(112年)</t>
  </si>
  <si>
    <t>切-鹽烤牛肉</t>
  </si>
  <si>
    <t>煮牛肉片(A7)</t>
  </si>
  <si>
    <t>越式湯凍(114年)</t>
  </si>
  <si>
    <t>拌鹽烤豬肉片(114年)</t>
  </si>
  <si>
    <t>鹽蔥燒肉飯糰</t>
  </si>
  <si>
    <t>鮮食雙色起司絲</t>
  </si>
  <si>
    <t>蒸金沙醬</t>
  </si>
  <si>
    <t>碳香燒肉醬</t>
  </si>
  <si>
    <t>切-究極燒肉片</t>
    <phoneticPr fontId="12" type="noConversion"/>
  </si>
  <si>
    <t>蒸燻腸片</t>
  </si>
  <si>
    <t>煮鮮味湯凍</t>
  </si>
  <si>
    <t>油煮蛤蜊-肉</t>
  </si>
  <si>
    <t>6切-烤醃漬咖哩腿排</t>
  </si>
  <si>
    <t>切筋子1cm</t>
  </si>
  <si>
    <t>蘑菇湯凍</t>
    <phoneticPr fontId="12" type="noConversion"/>
  </si>
  <si>
    <t>古早味肉燥（真空包）</t>
  </si>
  <si>
    <t>拌鮭魚沙拉(114年)</t>
  </si>
  <si>
    <t>北海道秋鮭親子飯糰(114年)</t>
  </si>
  <si>
    <t>5斜切-煙燻德腸</t>
  </si>
  <si>
    <t>拌椒鹽鯖魚</t>
  </si>
  <si>
    <t>鹽麴銀鮭熟肉</t>
  </si>
  <si>
    <t>日式牛培根</t>
  </si>
  <si>
    <t>(壽喜燒)壽喜燒湯凍</t>
  </si>
  <si>
    <t>112年拌鮪魚沙拉</t>
  </si>
  <si>
    <t>鮪魚飯糰</t>
  </si>
  <si>
    <t>工廠名</t>
    <phoneticPr fontId="9"/>
  </si>
  <si>
    <t>・・・・・・・・</t>
  </si>
  <si>
    <t>（１）收支狀況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</si>
  <si>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</si>
  <si>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</si>
  <si>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飯糰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</si>
  <si>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</si>
  <si>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大口飯糰</t>
    <phoneticPr fontId="9"/>
  </si>
  <si>
    <t>半成品報廢</t>
    <phoneticPr fontId="9"/>
  </si>
  <si>
    <t>便當</t>
    <phoneticPr fontId="9"/>
  </si>
  <si>
    <t>半成品超用</t>
    <phoneticPr fontId="9"/>
  </si>
  <si>
    <t>調理麵</t>
    <phoneticPr fontId="9"/>
  </si>
  <si>
    <t>固定產線</t>
    <phoneticPr fontId="9"/>
  </si>
  <si>
    <t>調理麵包</t>
    <phoneticPr fontId="9"/>
  </si>
  <si>
    <t>-</t>
  </si>
  <si>
    <t>-%</t>
  </si>
  <si>
    <t>教育訓練</t>
    <phoneticPr fontId="9"/>
  </si>
  <si>
    <t>袋裝調理麵包</t>
    <phoneticPr fontId="9"/>
  </si>
  <si>
    <t>義大利麵</t>
    <phoneticPr fontId="9"/>
  </si>
  <si>
    <t>（５）品群別人時生產性</t>
    <phoneticPr fontId="9"/>
  </si>
  <si>
    <t>調理包</t>
    <phoneticPr fontId="9"/>
  </si>
  <si>
    <t>（７）原因別分析</t>
    <phoneticPr fontId="9"/>
  </si>
  <si>
    <t>規格原因</t>
    <phoneticPr fontId="9"/>
  </si>
  <si>
    <t>（６）人時生產性前幾名品項</t>
    <phoneticPr fontId="9"/>
  </si>
  <si>
    <t>產能</t>
    <phoneticPr fontId="9"/>
  </si>
  <si>
    <t>人時生產性</t>
    <phoneticPr fontId="9"/>
  </si>
  <si>
    <t>前月比</t>
  </si>
  <si>
    <t>（８）報廢原因別前幾名品項</t>
    <phoneticPr fontId="9"/>
  </si>
  <si>
    <t>手巻明太子</t>
  </si>
  <si>
    <t>減少暫時停止生產,人時UP</t>
    <phoneticPr fontId="9"/>
  </si>
  <si>
    <t>明太子海苔便當</t>
    <phoneticPr fontId="9"/>
  </si>
  <si>
    <t>油炸白身魚</t>
    <phoneticPr fontId="9"/>
  </si>
  <si>
    <t>油調過多報廢。變更條件。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</si>
  <si>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</si>
  <si>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t>手巻卵黄雞絞肉</t>
    <phoneticPr fontId="9"/>
  </si>
  <si>
    <t>6/30新商品</t>
  </si>
  <si>
    <t>因組裝2食材,人員增加,產速減少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</si>
  <si>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</si>
  <si>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</si>
  <si>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t>海老炒飯</t>
  </si>
  <si>
    <t>川燙蝦子拌醬</t>
    <phoneticPr fontId="9"/>
  </si>
  <si>
    <t>蝦子入數不足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</si>
  <si>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</si>
  <si>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</si>
  <si>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直巻明太子美奶茲</t>
    <phoneticPr fontId="9"/>
  </si>
  <si>
    <t>透由調整速度提升。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</si>
  <si>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</si>
  <si>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</si>
  <si>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</si>
  <si>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大口飯糰燒肉美奶滋</t>
    <phoneticPr fontId="9"/>
  </si>
  <si>
    <t>因摺疊增員。實施教育訓練。</t>
    <phoneticPr fontId="9"/>
  </si>
  <si>
    <t>牛五花燒成</t>
    <phoneticPr fontId="9"/>
  </si>
  <si>
    <t>因原料變更。</t>
    <phoneticPr fontId="9"/>
  </si>
  <si>
    <t>指導鋪開炒柴魚片</t>
    <phoneticPr fontId="9"/>
  </si>
  <si>
    <t>（９）歩留</t>
  </si>
  <si>
    <t>肉狀態不良，已連動開發</t>
    <phoneticPr fontId="9"/>
  </si>
  <si>
    <t>燒成過多，調整調理條件。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</si>
  <si>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</si>
  <si>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</si>
  <si>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</si>
  <si>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</si>
  <si>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</si>
  <si>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</si>
  <si>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</si>
  <si>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</si>
  <si>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</si>
  <si>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</si>
  <si>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</si>
  <si>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</si>
  <si>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</si>
  <si>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</si>
  <si>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</si>
  <si>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</si>
  <si>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</si>
  <si>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</si>
  <si>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</si>
  <si>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</si>
  <si>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</si>
  <si>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</si>
  <si>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</si>
  <si>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</si>
  <si>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</si>
  <si>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</si>
  <si>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</si>
  <si>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</si>
  <si>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</si>
  <si>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</si>
  <si>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</si>
  <si>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</si>
  <si>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</si>
  <si>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</si>
  <si>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</si>
  <si>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</si>
  <si>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</si>
  <si>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</si>
  <si>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</si>
  <si>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</si>
  <si>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</si>
  <si>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</si>
  <si>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</si>
  <si>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</si>
  <si>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</si>
  <si>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</si>
  <si>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</si>
  <si>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</si>
  <si>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</si>
  <si>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</si>
  <si>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</si>
  <si>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</si>
  <si>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</si>
  <si>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</si>
  <si>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</si>
  <si>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</si>
  <si>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</si>
  <si>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</si>
  <si>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</si>
  <si>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</si>
  <si>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</si>
  <si>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</si>
  <si>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</si>
  <si>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</si>
  <si>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</si>
  <si>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</si>
  <si>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</si>
  <si>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</si>
  <si>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</si>
  <si>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</si>
  <si>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</si>
  <si>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調理多產</t>
  </si>
  <si>
    <t>抓樣不穩</t>
  </si>
  <si>
    <t>其他原因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</si>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</sst>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1"/>
      <color rgb="FFFF0000"/>
      <name val="Microsoft JhengHei"/>
      <family val="2"/>
      <charset val="136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2"/>
      <charset val="136"/>
    </font>
    <font>
      <sz val="10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3" fillId="0" borderId="0" applyFont="0" applyFill="0" applyBorder="0" applyAlignment="0" applyProtection="0">
      <alignment vertical="center"/>
    </xf>
  </cellStyleXfs>
  <cellXfs count="877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3" fillId="0" borderId="0" xfId="0" applyNumberFormat="1" applyFont="1"/>
    <xf numFmtId="176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30" fillId="0" borderId="0" xfId="0" applyFont="1"/>
    <xf numFmtId="177" fontId="25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7" fillId="2" borderId="22" xfId="0" applyFont="1" applyFill="1" applyBorder="1" applyAlignment="1">
      <alignment horizontal="center" vertical="center" shrinkToFit="1"/>
    </xf>
    <xf numFmtId="10" fontId="27" fillId="3" borderId="17" xfId="0" applyNumberFormat="1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5" fillId="0" borderId="6" xfId="11" applyNumberFormat="1" applyFont="1" applyBorder="1" applyAlignment="1">
      <alignment shrinkToFit="1"/>
    </xf>
    <xf numFmtId="10" fontId="35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5" fillId="0" borderId="1" xfId="11" applyNumberFormat="1" applyFont="1" applyBorder="1" applyAlignment="1">
      <alignment shrinkToFit="1"/>
    </xf>
    <xf numFmtId="0" fontId="30" fillId="0" borderId="0" xfId="11" applyFont="1"/>
    <xf numFmtId="0" fontId="30" fillId="0" borderId="0" xfId="11" applyFont="1" applyAlignment="1">
      <alignment vertical="center"/>
    </xf>
    <xf numFmtId="0" fontId="30" fillId="0" borderId="22" xfId="11" applyFont="1" applyBorder="1"/>
    <xf numFmtId="1" fontId="30" fillId="0" borderId="22" xfId="11" applyNumberFormat="1" applyFont="1" applyBorder="1"/>
    <xf numFmtId="185" fontId="30" fillId="0" borderId="22" xfId="13" applyNumberFormat="1" applyFont="1" applyFill="1" applyBorder="1" applyAlignment="1"/>
    <xf numFmtId="0" fontId="30" fillId="0" borderId="0" xfId="11" applyFont="1" applyAlignment="1">
      <alignment horizontal="center"/>
    </xf>
    <xf numFmtId="9" fontId="63" fillId="0" borderId="0" xfId="13" applyFont="1" applyFill="1" applyAlignment="1"/>
    <xf numFmtId="0" fontId="30" fillId="0" borderId="0" xfId="11" applyFont="1" applyAlignment="1">
      <alignment horizontal="center" vertical="center"/>
    </xf>
    <xf numFmtId="0" fontId="35" fillId="0" borderId="22" xfId="11" applyFont="1" applyBorder="1"/>
    <xf numFmtId="0" fontId="35" fillId="5" borderId="22" xfId="12" applyFont="1" applyFill="1" applyBorder="1" applyAlignment="1">
      <alignment horizontal="center" vertical="center" wrapText="1"/>
    </xf>
    <xf numFmtId="0" fontId="35" fillId="5" borderId="22" xfId="12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/>
    </xf>
    <xf numFmtId="185" fontId="35" fillId="9" borderId="22" xfId="14" applyNumberFormat="1" applyFont="1" applyFill="1" applyBorder="1" applyAlignment="1"/>
    <xf numFmtId="185" fontId="35" fillId="9" borderId="22" xfId="13" applyNumberFormat="1" applyFont="1" applyFill="1" applyBorder="1" applyAlignment="1"/>
    <xf numFmtId="0" fontId="6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5" fillId="0" borderId="0" xfId="0" applyNumberFormat="1" applyFont="1"/>
    <xf numFmtId="0" fontId="27" fillId="0" borderId="22" xfId="11" applyFont="1" applyBorder="1" applyAlignment="1">
      <alignment horizontal="center" vertical="center" shrinkToFit="1"/>
    </xf>
    <xf numFmtId="0" fontId="35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0" fillId="0" borderId="40" xfId="11" applyFont="1" applyBorder="1"/>
    <xf numFmtId="1" fontId="30" fillId="0" borderId="40" xfId="11" applyNumberFormat="1" applyFont="1" applyBorder="1"/>
    <xf numFmtId="1" fontId="63" fillId="0" borderId="40" xfId="11" applyNumberFormat="1" applyFont="1" applyBorder="1"/>
    <xf numFmtId="0" fontId="30" fillId="5" borderId="23" xfId="11" applyFont="1" applyFill="1" applyBorder="1" applyAlignment="1">
      <alignment horizontal="center" vertical="center"/>
    </xf>
    <xf numFmtId="0" fontId="68" fillId="0" borderId="0" xfId="11" applyFont="1" applyAlignment="1">
      <alignment horizontal="center"/>
    </xf>
    <xf numFmtId="0" fontId="68" fillId="0" borderId="0" xfId="11" applyFont="1"/>
    <xf numFmtId="186" fontId="25" fillId="0" borderId="0" xfId="0" applyNumberFormat="1" applyFont="1"/>
    <xf numFmtId="0" fontId="13" fillId="9" borderId="0" xfId="11" applyFont="1" applyFill="1" applyAlignment="1">
      <alignment vertical="center"/>
    </xf>
    <xf numFmtId="188" fontId="25" fillId="0" borderId="0" xfId="0" applyNumberFormat="1" applyFont="1"/>
    <xf numFmtId="189" fontId="25" fillId="0" borderId="0" xfId="0" applyNumberFormat="1" applyFont="1"/>
    <xf numFmtId="0" fontId="25" fillId="9" borderId="0" xfId="0" applyFont="1" applyFill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86" fontId="13" fillId="0" borderId="0" xfId="0" applyNumberFormat="1" applyFont="1"/>
    <xf numFmtId="186" fontId="2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179" fontId="13" fillId="0" borderId="22" xfId="0" applyNumberFormat="1" applyFont="1" applyBorder="1" applyAlignment="1">
      <alignment horizontal="center"/>
    </xf>
    <xf numFmtId="189" fontId="13" fillId="9" borderId="22" xfId="0" applyNumberFormat="1" applyFont="1" applyFill="1" applyBorder="1" applyAlignment="1">
      <alignment vertical="center" shrinkToFit="1"/>
    </xf>
    <xf numFmtId="10" fontId="13" fillId="0" borderId="22" xfId="0" applyNumberFormat="1" applyFont="1" applyBorder="1" applyAlignment="1">
      <alignment vertical="center"/>
    </xf>
    <xf numFmtId="179" fontId="25" fillId="0" borderId="22" xfId="0" applyNumberFormat="1" applyFont="1" applyBorder="1" applyAlignment="1">
      <alignment horizontal="center"/>
    </xf>
    <xf numFmtId="10" fontId="26" fillId="0" borderId="23" xfId="0" applyNumberFormat="1" applyFont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3" fillId="0" borderId="22" xfId="0" applyFont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left" vertical="center" shrinkToFit="1"/>
    </xf>
    <xf numFmtId="1" fontId="13" fillId="0" borderId="22" xfId="0" applyNumberFormat="1" applyFont="1" applyBorder="1" applyAlignment="1">
      <alignment horizontal="center" vertical="center"/>
    </xf>
    <xf numFmtId="183" fontId="13" fillId="0" borderId="22" xfId="0" applyNumberFormat="1" applyFont="1" applyBorder="1" applyAlignment="1">
      <alignment horizontal="center" vertical="center"/>
    </xf>
    <xf numFmtId="1" fontId="13" fillId="9" borderId="22" xfId="0" applyNumberFormat="1" applyFont="1" applyFill="1" applyBorder="1" applyAlignment="1">
      <alignment horizontal="center" vertical="center" shrinkToFit="1"/>
    </xf>
    <xf numFmtId="183" fontId="13" fillId="9" borderId="22" xfId="0" applyNumberFormat="1" applyFont="1" applyFill="1" applyBorder="1" applyAlignment="1">
      <alignment horizontal="center" vertical="center" shrinkToFit="1"/>
    </xf>
    <xf numFmtId="1" fontId="13" fillId="0" borderId="22" xfId="0" applyNumberFormat="1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left" vertical="center" shrinkToFit="1"/>
    </xf>
    <xf numFmtId="0" fontId="52" fillId="0" borderId="36" xfId="0" applyFont="1" applyBorder="1" applyAlignment="1">
      <alignment horizontal="left" vertical="center" shrinkToFit="1"/>
    </xf>
    <xf numFmtId="0" fontId="13" fillId="0" borderId="0" xfId="0" applyFont="1" applyAlignment="1">
      <alignment shrinkToFit="1"/>
    </xf>
    <xf numFmtId="0" fontId="13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4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3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4" fillId="5" borderId="22" xfId="0" applyFont="1" applyFill="1" applyBorder="1" applyAlignment="1">
      <alignment horizontal="center" shrinkToFit="1"/>
    </xf>
    <xf numFmtId="183" fontId="27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" fontId="30" fillId="0" borderId="0" xfId="11" applyNumberFormat="1" applyFont="1"/>
    <xf numFmtId="10" fontId="27" fillId="3" borderId="50" xfId="0" applyNumberFormat="1" applyFont="1" applyFill="1" applyBorder="1" applyAlignment="1">
      <alignment horizontal="center" vertical="center" shrinkToFit="1"/>
    </xf>
    <xf numFmtId="190" fontId="25" fillId="0" borderId="0" xfId="0" applyNumberFormat="1" applyFont="1"/>
    <xf numFmtId="177" fontId="26" fillId="0" borderId="23" xfId="0" applyNumberFormat="1" applyFont="1" applyBorder="1" applyAlignment="1">
      <alignment horizontal="center" vertical="center"/>
    </xf>
    <xf numFmtId="184" fontId="27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27" fillId="0" borderId="22" xfId="0" applyNumberFormat="1" applyFont="1" applyBorder="1" applyAlignment="1">
      <alignment horizontal="right" shrinkToFit="1"/>
    </xf>
    <xf numFmtId="185" fontId="27" fillId="0" borderId="22" xfId="0" applyNumberFormat="1" applyFont="1" applyBorder="1" applyAlignment="1">
      <alignment shrinkToFit="1"/>
    </xf>
    <xf numFmtId="186" fontId="27" fillId="0" borderId="22" xfId="0" applyNumberFormat="1" applyFont="1" applyBorder="1" applyAlignment="1">
      <alignment shrinkToFit="1"/>
    </xf>
    <xf numFmtId="192" fontId="27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0" fontId="25" fillId="0" borderId="22" xfId="0" applyNumberFormat="1" applyFont="1" applyBorder="1"/>
    <xf numFmtId="190" fontId="25" fillId="9" borderId="22" xfId="0" applyNumberFormat="1" applyFont="1" applyFill="1" applyBorder="1"/>
    <xf numFmtId="1" fontId="30" fillId="0" borderId="22" xfId="13" applyNumberFormat="1" applyFont="1" applyFill="1" applyBorder="1" applyAlignment="1"/>
    <xf numFmtId="1" fontId="6" fillId="3" borderId="18" xfId="0" applyNumberFormat="1" applyFont="1" applyFill="1" applyBorder="1" applyAlignment="1">
      <alignment shrinkToFit="1"/>
    </xf>
    <xf numFmtId="0" fontId="70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27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" fontId="30" fillId="0" borderId="69" xfId="11" applyNumberFormat="1" applyFont="1" applyBorder="1"/>
    <xf numFmtId="1" fontId="30" fillId="0" borderId="70" xfId="11" applyNumberFormat="1" applyFont="1" applyBorder="1"/>
    <xf numFmtId="0" fontId="30" fillId="0" borderId="70" xfId="11" applyFont="1" applyBorder="1"/>
    <xf numFmtId="0" fontId="83" fillId="0" borderId="0" xfId="11" applyFont="1" applyAlignment="1">
      <alignment horizontal="center" vertical="center"/>
    </xf>
    <xf numFmtId="10" fontId="86" fillId="0" borderId="22" xfId="3" applyNumberFormat="1" applyFont="1" applyBorder="1" applyAlignment="1">
      <alignment horizontal="center" vertical="center"/>
    </xf>
    <xf numFmtId="0" fontId="3" fillId="0" borderId="0" xfId="15">
      <alignment vertical="center"/>
    </xf>
    <xf numFmtId="0" fontId="84" fillId="10" borderId="22" xfId="15" applyFont="1" applyFill="1" applyBorder="1" applyAlignment="1">
      <alignment horizontal="center" vertical="center" wrapText="1"/>
    </xf>
    <xf numFmtId="194" fontId="86" fillId="0" borderId="22" xfId="5" applyNumberFormat="1" applyFont="1" applyBorder="1" applyAlignment="1">
      <alignment horizontal="center" vertical="center"/>
    </xf>
    <xf numFmtId="193" fontId="86" fillId="9" borderId="22" xfId="15" applyNumberFormat="1" applyFont="1" applyFill="1" applyBorder="1" applyAlignment="1">
      <alignment horizontal="center" vertical="center"/>
    </xf>
    <xf numFmtId="193" fontId="86" fillId="9" borderId="22" xfId="16" applyNumberFormat="1" applyFont="1" applyFill="1" applyBorder="1" applyAlignment="1">
      <alignment horizontal="center" vertical="center"/>
    </xf>
    <xf numFmtId="193" fontId="86" fillId="0" borderId="22" xfId="3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94" fontId="90" fillId="0" borderId="22" xfId="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6" fontId="35" fillId="0" borderId="6" xfId="11" applyNumberFormat="1" applyFont="1" applyBorder="1" applyAlignment="1">
      <alignment shrinkToFit="1"/>
    </xf>
    <xf numFmtId="10" fontId="13" fillId="0" borderId="22" xfId="0" applyNumberFormat="1" applyFont="1" applyBorder="1"/>
    <xf numFmtId="2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83" fontId="13" fillId="0" borderId="0" xfId="0" applyNumberFormat="1" applyFont="1" applyAlignment="1">
      <alignment vertical="center"/>
    </xf>
    <xf numFmtId="0" fontId="23" fillId="0" borderId="0" xfId="11"/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vertical="center" shrinkToFit="1"/>
    </xf>
    <xf numFmtId="0" fontId="27" fillId="0" borderId="4" xfId="11" applyFont="1" applyBorder="1" applyAlignment="1">
      <alignment vertical="center"/>
    </xf>
    <xf numFmtId="0" fontId="27" fillId="0" borderId="2" xfId="11" applyFont="1" applyBorder="1" applyAlignment="1">
      <alignment vertical="center"/>
    </xf>
    <xf numFmtId="0" fontId="27" fillId="0" borderId="3" xfId="11" applyFont="1" applyBorder="1" applyAlignment="1">
      <alignment vertical="center"/>
    </xf>
    <xf numFmtId="0" fontId="27" fillId="0" borderId="25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10" fontId="27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27" fillId="0" borderId="54" xfId="11" applyFont="1" applyBorder="1" applyAlignment="1">
      <alignment vertical="center"/>
    </xf>
    <xf numFmtId="0" fontId="27" fillId="0" borderId="47" xfId="11" applyFont="1" applyBorder="1" applyAlignment="1">
      <alignment vertical="center"/>
    </xf>
    <xf numFmtId="0" fontId="27" fillId="0" borderId="48" xfId="11" applyFont="1" applyBorder="1" applyAlignment="1">
      <alignment vertical="center"/>
    </xf>
    <xf numFmtId="0" fontId="27" fillId="0" borderId="64" xfId="11" applyFont="1" applyBorder="1" applyAlignment="1">
      <alignment vertical="center" shrinkToFit="1"/>
    </xf>
    <xf numFmtId="10" fontId="27" fillId="0" borderId="64" xfId="11" applyNumberFormat="1" applyFont="1" applyBorder="1" applyAlignment="1">
      <alignment vertical="center" shrinkToFit="1"/>
    </xf>
    <xf numFmtId="0" fontId="27" fillId="2" borderId="49" xfId="11" applyFont="1" applyFill="1" applyBorder="1" applyAlignment="1">
      <alignment horizontal="center" vertical="center" shrinkToFit="1"/>
    </xf>
    <xf numFmtId="0" fontId="27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27" fillId="2" borderId="56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7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27" fillId="0" borderId="42" xfId="11" applyFont="1" applyBorder="1" applyAlignment="1">
      <alignment vertical="center" shrinkToFit="1"/>
    </xf>
    <xf numFmtId="0" fontId="27" fillId="0" borderId="1" xfId="11" applyFont="1" applyBorder="1" applyAlignment="1">
      <alignment vertical="center" shrinkToFit="1"/>
    </xf>
    <xf numFmtId="10" fontId="27" fillId="0" borderId="1" xfId="11" applyNumberFormat="1" applyFont="1" applyBorder="1" applyAlignment="1">
      <alignment vertical="center" shrinkToFit="1"/>
    </xf>
    <xf numFmtId="0" fontId="27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27" fillId="0" borderId="41" xfId="11" applyFont="1" applyBorder="1" applyAlignment="1">
      <alignment vertical="center" shrinkToFit="1"/>
    </xf>
    <xf numFmtId="0" fontId="27" fillId="0" borderId="65" xfId="11" applyFont="1" applyBorder="1" applyAlignment="1">
      <alignment vertical="center" shrinkToFit="1"/>
    </xf>
    <xf numFmtId="10" fontId="27" fillId="0" borderId="65" xfId="11" applyNumberFormat="1" applyFont="1" applyBorder="1" applyAlignment="1">
      <alignment vertical="center" shrinkToFit="1"/>
    </xf>
    <xf numFmtId="0" fontId="27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27" fillId="0" borderId="62" xfId="11" applyFont="1" applyBorder="1" applyAlignment="1">
      <alignment vertical="center"/>
    </xf>
    <xf numFmtId="0" fontId="27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27" fillId="0" borderId="63" xfId="11" applyFont="1" applyBorder="1" applyAlignment="1">
      <alignment vertical="center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vertical="center" shrinkToFit="1"/>
    </xf>
    <xf numFmtId="0" fontId="27" fillId="2" borderId="44" xfId="11" applyFont="1" applyFill="1" applyBorder="1" applyAlignment="1">
      <alignment horizont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6" fillId="2" borderId="1" xfId="11" applyFont="1" applyFill="1" applyBorder="1" applyAlignment="1">
      <alignment horizontal="center" vertical="center" shrinkToFit="1"/>
    </xf>
    <xf numFmtId="0" fontId="23" fillId="0" borderId="0" xfId="11" applyAlignment="1">
      <alignment horizontal="center" vertical="center" shrinkToFit="1"/>
    </xf>
    <xf numFmtId="0" fontId="6" fillId="0" borderId="22" xfId="11" applyFont="1" applyBorder="1" applyAlignment="1">
      <alignment vertical="center" shrinkToFit="1"/>
    </xf>
    <xf numFmtId="0" fontId="27" fillId="0" borderId="4" xfId="11" applyFont="1" applyBorder="1"/>
    <xf numFmtId="0" fontId="27" fillId="0" borderId="2" xfId="11" applyFont="1" applyBorder="1"/>
    <xf numFmtId="0" fontId="27" fillId="0" borderId="3" xfId="11" applyFont="1" applyBorder="1"/>
    <xf numFmtId="0" fontId="27" fillId="0" borderId="27" xfId="11" applyFont="1" applyBorder="1" applyAlignment="1">
      <alignment horizontal="left"/>
    </xf>
    <xf numFmtId="0" fontId="27" fillId="0" borderId="28" xfId="11" applyFont="1" applyBorder="1" applyAlignment="1">
      <alignment horizontal="left"/>
    </xf>
    <xf numFmtId="0" fontId="27" fillId="0" borderId="25" xfId="11" applyFont="1" applyBorder="1" applyAlignment="1">
      <alignment horizontal="left"/>
    </xf>
    <xf numFmtId="0" fontId="6" fillId="0" borderId="3" xfId="11" applyFont="1" applyBorder="1" applyAlignment="1">
      <alignment shrinkToFit="1"/>
    </xf>
    <xf numFmtId="10" fontId="6" fillId="0" borderId="1" xfId="11" applyNumberFormat="1" applyFont="1" applyBorder="1" applyAlignment="1">
      <alignment shrinkToFit="1"/>
    </xf>
    <xf numFmtId="0" fontId="6" fillId="0" borderId="1" xfId="11" applyFont="1" applyBorder="1" applyAlignment="1">
      <alignment shrinkToFit="1"/>
    </xf>
    <xf numFmtId="0" fontId="23" fillId="0" borderId="0" xfId="11" applyAlignment="1">
      <alignment shrinkToFit="1"/>
    </xf>
    <xf numFmtId="0" fontId="27" fillId="0" borderId="54" xfId="11" applyFont="1" applyBorder="1"/>
    <xf numFmtId="0" fontId="27" fillId="0" borderId="47" xfId="11" applyFont="1" applyBorder="1"/>
    <xf numFmtId="0" fontId="27" fillId="0" borderId="48" xfId="11" applyFont="1" applyBorder="1"/>
    <xf numFmtId="0" fontId="6" fillId="0" borderId="8" xfId="11" applyFont="1" applyBorder="1" applyAlignment="1">
      <alignment shrinkToFit="1"/>
    </xf>
    <xf numFmtId="10" fontId="6" fillId="0" borderId="5" xfId="11" applyNumberFormat="1" applyFont="1" applyBorder="1" applyAlignment="1">
      <alignment shrinkToFit="1"/>
    </xf>
    <xf numFmtId="0" fontId="6" fillId="0" borderId="5" xfId="11" applyFont="1" applyBorder="1" applyAlignment="1">
      <alignment shrinkToFit="1"/>
    </xf>
    <xf numFmtId="0" fontId="10" fillId="2" borderId="66" xfId="11" applyFont="1" applyFill="1" applyBorder="1" applyAlignment="1">
      <alignment horizontal="center" shrinkToFit="1"/>
    </xf>
    <xf numFmtId="0" fontId="10" fillId="2" borderId="16" xfId="11" applyFont="1" applyFill="1" applyBorder="1" applyAlignment="1">
      <alignment horizontal="center" shrinkToFit="1"/>
    </xf>
    <xf numFmtId="0" fontId="23" fillId="0" borderId="0" xfId="11" applyAlignment="1">
      <alignment wrapText="1" shrinkToFit="1"/>
    </xf>
    <xf numFmtId="0" fontId="23" fillId="0" borderId="0" xfId="11" applyAlignment="1">
      <alignment vertical="center" shrinkToFit="1"/>
    </xf>
    <xf numFmtId="0" fontId="6" fillId="0" borderId="4" xfId="11" applyFont="1" applyBorder="1" applyAlignment="1">
      <alignment shrinkToFit="1"/>
    </xf>
    <xf numFmtId="0" fontId="8" fillId="0" borderId="3" xfId="11" applyFont="1" applyBorder="1" applyAlignment="1">
      <alignment shrinkToFit="1"/>
    </xf>
    <xf numFmtId="0" fontId="6" fillId="0" borderId="9" xfId="11" applyFont="1" applyBorder="1" applyAlignment="1">
      <alignment shrinkToFit="1"/>
    </xf>
    <xf numFmtId="0" fontId="8" fillId="0" borderId="8" xfId="11" applyFont="1" applyBorder="1" applyAlignment="1">
      <alignment shrinkToFit="1"/>
    </xf>
    <xf numFmtId="0" fontId="10" fillId="2" borderId="2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7" fillId="0" borderId="28" xfId="11" applyFont="1" applyBorder="1" applyAlignment="1">
      <alignment vertical="center"/>
    </xf>
    <xf numFmtId="0" fontId="27" fillId="0" borderId="25" xfId="11" applyFont="1" applyBorder="1" applyAlignment="1">
      <alignment vertical="center"/>
    </xf>
    <xf numFmtId="186" fontId="86" fillId="0" borderId="22" xfId="4" applyNumberFormat="1" applyFont="1" applyBorder="1" applyAlignment="1">
      <alignment horizontal="center" vertical="center"/>
    </xf>
    <xf numFmtId="185" fontId="93" fillId="0" borderId="22" xfId="0" applyNumberFormat="1" applyFont="1" applyBorder="1" applyAlignment="1">
      <alignment shrinkToFit="1"/>
    </xf>
    <xf numFmtId="2" fontId="35" fillId="0" borderId="22" xfId="11" applyNumberFormat="1" applyFont="1" applyBorder="1"/>
    <xf numFmtId="177" fontId="13" fillId="9" borderId="22" xfId="0" applyNumberFormat="1" applyFont="1" applyFill="1" applyBorder="1"/>
    <xf numFmtId="0" fontId="60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5" fillId="0" borderId="0" xfId="14" applyNumberFormat="1" applyFont="1" applyAlignment="1">
      <alignment horizontal="center" vertical="center" shrinkToFit="1"/>
    </xf>
    <xf numFmtId="0" fontId="27" fillId="0" borderId="4" xfId="11" applyFont="1" applyBorder="1" applyAlignment="1">
      <alignment horizontal="left" vertical="center"/>
    </xf>
    <xf numFmtId="0" fontId="27" fillId="0" borderId="2" xfId="11" applyFont="1" applyBorder="1" applyAlignment="1">
      <alignment horizontal="left" vertical="center"/>
    </xf>
    <xf numFmtId="0" fontId="27" fillId="0" borderId="62" xfId="11" applyFont="1" applyBorder="1" applyAlignment="1">
      <alignment horizontal="left" vertical="center"/>
    </xf>
    <xf numFmtId="0" fontId="13" fillId="0" borderId="22" xfId="0" applyFont="1" applyBorder="1"/>
    <xf numFmtId="0" fontId="6" fillId="0" borderId="3" xfId="11" applyFont="1" applyBorder="1" applyAlignment="1">
      <alignment vertical="center" shrinkToFit="1"/>
    </xf>
    <xf numFmtId="10" fontId="6" fillId="0" borderId="1" xfId="11" applyNumberFormat="1" applyFont="1" applyBorder="1" applyAlignment="1">
      <alignment vertical="center" shrinkToFit="1"/>
    </xf>
    <xf numFmtId="0" fontId="6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6" fillId="0" borderId="8" xfId="11" applyFont="1" applyBorder="1" applyAlignment="1">
      <alignment vertical="center" shrinkToFit="1"/>
    </xf>
    <xf numFmtId="10" fontId="6" fillId="0" borderId="5" xfId="11" applyNumberFormat="1" applyFont="1" applyBorder="1" applyAlignment="1">
      <alignment vertical="center" shrinkToFit="1"/>
    </xf>
    <xf numFmtId="0" fontId="6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5" fillId="0" borderId="0" xfId="0" applyNumberFormat="1" applyFont="1" applyAlignment="1">
      <alignment horizontal="center"/>
    </xf>
    <xf numFmtId="189" fontId="13" fillId="0" borderId="22" xfId="0" applyNumberFormat="1" applyFont="1" applyBorder="1" applyAlignment="1">
      <alignment shrinkToFit="1"/>
    </xf>
    <xf numFmtId="190" fontId="13" fillId="0" borderId="22" xfId="0" applyNumberFormat="1" applyFont="1" applyBorder="1"/>
    <xf numFmtId="0" fontId="97" fillId="0" borderId="0" xfId="0" applyFont="1" applyAlignment="1">
      <alignment vertical="center"/>
    </xf>
    <xf numFmtId="1" fontId="27" fillId="3" borderId="22" xfId="11" applyNumberFormat="1" applyFont="1" applyFill="1" applyBorder="1" applyAlignment="1">
      <alignment vertical="center" shrinkToFit="1"/>
    </xf>
    <xf numFmtId="1" fontId="27" fillId="3" borderId="64" xfId="11" applyNumberFormat="1" applyFont="1" applyFill="1" applyBorder="1" applyAlignment="1">
      <alignment vertical="center" shrinkToFit="1"/>
    </xf>
    <xf numFmtId="1" fontId="27" fillId="3" borderId="51" xfId="11" applyNumberFormat="1" applyFont="1" applyFill="1" applyBorder="1" applyAlignment="1">
      <alignment vertical="center" shrinkToFit="1"/>
    </xf>
    <xf numFmtId="1" fontId="27" fillId="3" borderId="1" xfId="11" applyNumberFormat="1" applyFont="1" applyFill="1" applyBorder="1" applyAlignment="1">
      <alignment vertical="center" shrinkToFit="1"/>
    </xf>
    <xf numFmtId="1" fontId="27" fillId="3" borderId="45" xfId="11" applyNumberFormat="1" applyFont="1" applyFill="1" applyBorder="1" applyAlignment="1">
      <alignment shrinkToFit="1"/>
    </xf>
    <xf numFmtId="0" fontId="25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3" fillId="0" borderId="0" xfId="11" applyNumberFormat="1" applyAlignment="1">
      <alignment shrinkToFit="1"/>
    </xf>
    <xf numFmtId="1" fontId="6" fillId="2" borderId="1" xfId="11" applyNumberFormat="1" applyFont="1" applyFill="1" applyBorder="1" applyAlignment="1">
      <alignment horizontal="center" vertical="center" shrinkToFit="1"/>
    </xf>
    <xf numFmtId="1" fontId="27" fillId="3" borderId="22" xfId="11" applyNumberFormat="1" applyFont="1" applyFill="1" applyBorder="1" applyAlignment="1">
      <alignment shrinkToFit="1"/>
    </xf>
    <xf numFmtId="1" fontId="6" fillId="3" borderId="1" xfId="11" applyNumberFormat="1" applyFont="1" applyFill="1" applyBorder="1" applyAlignment="1">
      <alignment shrinkToFit="1"/>
    </xf>
    <xf numFmtId="1" fontId="6" fillId="3" borderId="5" xfId="11" applyNumberFormat="1" applyFont="1" applyFill="1" applyBorder="1" applyAlignment="1">
      <alignment shrinkToFit="1"/>
    </xf>
    <xf numFmtId="1" fontId="6" fillId="3" borderId="18" xfId="11" applyNumberFormat="1" applyFont="1" applyFill="1" applyBorder="1" applyAlignment="1">
      <alignment shrinkToFit="1"/>
    </xf>
    <xf numFmtId="0" fontId="84" fillId="10" borderId="22" xfId="4" applyFont="1" applyFill="1" applyBorder="1" applyAlignment="1">
      <alignment horizontal="center" vertical="center" wrapText="1"/>
    </xf>
    <xf numFmtId="195" fontId="86" fillId="9" borderId="22" xfId="4" applyNumberFormat="1" applyFont="1" applyFill="1" applyBorder="1" applyAlignment="1">
      <alignment horizontal="center" vertical="center"/>
    </xf>
    <xf numFmtId="10" fontId="86" fillId="0" borderId="22" xfId="4" applyNumberFormat="1" applyFont="1" applyBorder="1" applyAlignment="1">
      <alignment horizontal="center" vertical="center"/>
    </xf>
    <xf numFmtId="0" fontId="5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27" fillId="0" borderId="73" xfId="11" applyFont="1" applyBorder="1" applyAlignment="1">
      <alignment vertical="center"/>
    </xf>
    <xf numFmtId="0" fontId="0" fillId="0" borderId="0" xfId="0" applyAlignment="1">
      <alignment vertical="center"/>
    </xf>
    <xf numFmtId="10" fontId="27" fillId="3" borderId="50" xfId="11" applyNumberFormat="1" applyFont="1" applyFill="1" applyBorder="1" applyAlignment="1">
      <alignment horizontal="center" vertical="center" shrinkToFit="1"/>
    </xf>
    <xf numFmtId="0" fontId="23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3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3" fillId="0" borderId="0" xfId="11" applyAlignment="1">
      <alignment vertical="center"/>
    </xf>
    <xf numFmtId="0" fontId="27" fillId="0" borderId="74" xfId="11" applyFont="1" applyBorder="1" applyAlignment="1">
      <alignment vertical="center"/>
    </xf>
    <xf numFmtId="2" fontId="6" fillId="0" borderId="3" xfId="11" applyNumberFormat="1" applyFont="1" applyBorder="1" applyAlignment="1">
      <alignment vertical="center" shrinkToFit="1"/>
    </xf>
    <xf numFmtId="0" fontId="27" fillId="2" borderId="75" xfId="11" applyFont="1" applyFill="1" applyBorder="1" applyAlignment="1">
      <alignment horizontal="center" vertical="center" shrinkToFit="1"/>
    </xf>
    <xf numFmtId="10" fontId="27" fillId="3" borderId="76" xfId="11" applyNumberFormat="1" applyFont="1" applyFill="1" applyBorder="1" applyAlignment="1">
      <alignment horizontal="center" vertical="center" shrinkToFit="1"/>
    </xf>
    <xf numFmtId="0" fontId="27" fillId="2" borderId="77" xfId="11" applyFont="1" applyFill="1" applyBorder="1" applyAlignment="1">
      <alignment horizontal="center" shrinkToFit="1"/>
    </xf>
    <xf numFmtId="10" fontId="27" fillId="3" borderId="78" xfId="11" applyNumberFormat="1" applyFont="1" applyFill="1" applyBorder="1" applyAlignment="1">
      <alignment horizontal="center" vertical="center" shrinkToFit="1"/>
    </xf>
    <xf numFmtId="0" fontId="10" fillId="2" borderId="79" xfId="11" applyFont="1" applyFill="1" applyBorder="1" applyAlignment="1">
      <alignment horizontal="center" shrinkToFit="1"/>
    </xf>
    <xf numFmtId="0" fontId="10" fillId="2" borderId="77" xfId="11" applyFont="1" applyFill="1" applyBorder="1" applyAlignment="1">
      <alignment horizontal="center" shrinkToFit="1"/>
    </xf>
    <xf numFmtId="1" fontId="6" fillId="3" borderId="80" xfId="11" applyNumberFormat="1" applyFont="1" applyFill="1" applyBorder="1" applyAlignment="1">
      <alignment shrinkToFit="1"/>
    </xf>
    <xf numFmtId="195" fontId="3" fillId="0" borderId="0" xfId="15" applyNumberFormat="1">
      <alignment vertical="center"/>
    </xf>
    <xf numFmtId="0" fontId="27" fillId="0" borderId="81" xfId="11" applyFont="1" applyBorder="1"/>
    <xf numFmtId="0" fontId="27" fillId="0" borderId="28" xfId="11" applyFont="1" applyBorder="1"/>
    <xf numFmtId="0" fontId="27" fillId="0" borderId="25" xfId="11" applyFont="1" applyBorder="1"/>
    <xf numFmtId="0" fontId="60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93" fontId="86" fillId="9" borderId="22" xfId="4" applyNumberFormat="1" applyFont="1" applyFill="1" applyBorder="1" applyAlignment="1">
      <alignment horizontal="center" vertical="center"/>
    </xf>
    <xf numFmtId="193" fontId="86" fillId="9" borderId="22" xfId="6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 shrinkToFit="1"/>
    </xf>
    <xf numFmtId="10" fontId="6" fillId="0" borderId="1" xfId="11" applyNumberFormat="1" applyFont="1" applyBorder="1" applyAlignment="1">
      <alignment horizontal="center" vertical="center" shrinkToFit="1"/>
    </xf>
    <xf numFmtId="0" fontId="6" fillId="0" borderId="1" xfId="11" applyFont="1" applyBorder="1" applyAlignment="1">
      <alignment horizontal="center" vertical="center" shrinkToFit="1"/>
    </xf>
    <xf numFmtId="0" fontId="27" fillId="0" borderId="81" xfId="11" applyFont="1" applyBorder="1" applyAlignment="1">
      <alignment vertical="center"/>
    </xf>
    <xf numFmtId="193" fontId="86" fillId="9" borderId="22" xfId="17" applyNumberFormat="1" applyFont="1" applyFill="1" applyBorder="1" applyAlignment="1">
      <alignment horizontal="center" vertical="center"/>
    </xf>
    <xf numFmtId="186" fontId="86" fillId="0" borderId="22" xfId="17" applyNumberFormat="1" applyFont="1" applyBorder="1" applyAlignment="1">
      <alignment horizontal="center" vertical="center"/>
    </xf>
    <xf numFmtId="193" fontId="86" fillId="9" borderId="22" xfId="18" applyNumberFormat="1" applyFont="1" applyFill="1" applyBorder="1" applyAlignment="1">
      <alignment horizontal="center" vertical="center"/>
    </xf>
    <xf numFmtId="186" fontId="90" fillId="0" borderId="22" xfId="19" applyNumberFormat="1" applyFont="1" applyBorder="1" applyAlignment="1">
      <alignment horizontal="center" vertical="center"/>
    </xf>
    <xf numFmtId="10" fontId="86" fillId="0" borderId="22" xfId="19" applyNumberFormat="1" applyFont="1" applyBorder="1" applyAlignment="1">
      <alignment horizontal="center" vertical="center"/>
    </xf>
    <xf numFmtId="193" fontId="86" fillId="9" borderId="22" xfId="19" applyNumberFormat="1" applyFont="1" applyFill="1" applyBorder="1" applyAlignment="1">
      <alignment horizontal="center" vertical="center"/>
    </xf>
    <xf numFmtId="195" fontId="86" fillId="9" borderId="22" xfId="17" applyNumberFormat="1" applyFont="1" applyFill="1" applyBorder="1" applyAlignment="1">
      <alignment horizontal="center" vertical="center"/>
    </xf>
    <xf numFmtId="10" fontId="86" fillId="0" borderId="22" xfId="17" applyNumberFormat="1" applyFont="1" applyBorder="1" applyAlignment="1">
      <alignment horizontal="center" vertical="center"/>
    </xf>
    <xf numFmtId="182" fontId="13" fillId="0" borderId="22" xfId="0" applyNumberFormat="1" applyFont="1" applyBorder="1" applyAlignment="1">
      <alignment shrinkToFit="1"/>
    </xf>
    <xf numFmtId="177" fontId="13" fillId="0" borderId="22" xfId="0" applyNumberFormat="1" applyFont="1" applyBorder="1"/>
    <xf numFmtId="192" fontId="59" fillId="0" borderId="22" xfId="0" applyNumberFormat="1" applyFont="1" applyBorder="1" applyAlignment="1">
      <alignment shrinkToFit="1"/>
    </xf>
    <xf numFmtId="192" fontId="103" fillId="0" borderId="22" xfId="0" applyNumberFormat="1" applyFont="1" applyBorder="1" applyAlignment="1">
      <alignment shrinkToFit="1"/>
    </xf>
    <xf numFmtId="0" fontId="27" fillId="0" borderId="81" xfId="11" applyFont="1" applyBorder="1" applyAlignment="1">
      <alignment horizontal="left" vertical="center"/>
    </xf>
    <xf numFmtId="0" fontId="59" fillId="0" borderId="22" xfId="0" applyFont="1" applyBorder="1" applyAlignment="1">
      <alignment vertical="center" shrinkToFit="1"/>
    </xf>
    <xf numFmtId="1" fontId="59" fillId="0" borderId="22" xfId="0" applyNumberFormat="1" applyFont="1" applyBorder="1" applyAlignment="1">
      <alignment vertical="center" shrinkToFit="1"/>
    </xf>
    <xf numFmtId="183" fontId="59" fillId="0" borderId="22" xfId="0" applyNumberFormat="1" applyFont="1" applyBorder="1" applyAlignment="1">
      <alignment vertical="center" shrinkToFit="1"/>
    </xf>
    <xf numFmtId="0" fontId="27" fillId="0" borderId="27" xfId="11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0" fontId="13" fillId="5" borderId="22" xfId="0" applyFont="1" applyFill="1" applyBorder="1" applyAlignment="1">
      <alignment horizontal="center" vertical="center" shrinkToFit="1"/>
    </xf>
    <xf numFmtId="187" fontId="13" fillId="5" borderId="22" xfId="0" applyNumberFormat="1" applyFont="1" applyFill="1" applyBorder="1" applyAlignment="1">
      <alignment horizontal="center" vertical="center" shrinkToFit="1"/>
    </xf>
    <xf numFmtId="2" fontId="13" fillId="9" borderId="22" xfId="0" applyNumberFormat="1" applyFont="1" applyFill="1" applyBorder="1" applyAlignment="1">
      <alignment horizontal="center" vertical="center" shrinkToFit="1"/>
    </xf>
    <xf numFmtId="0" fontId="1" fillId="0" borderId="0" xfId="15" applyFont="1">
      <alignment vertical="center"/>
    </xf>
    <xf numFmtId="10" fontId="6" fillId="0" borderId="65" xfId="11" applyNumberFormat="1" applyFont="1" applyBorder="1" applyAlignment="1">
      <alignment shrinkToFit="1"/>
    </xf>
    <xf numFmtId="0" fontId="25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27" fillId="3" borderId="82" xfId="11" applyNumberFormat="1" applyFont="1" applyFill="1" applyBorder="1" applyAlignment="1">
      <alignment vertical="center" shrinkToFit="1"/>
    </xf>
    <xf numFmtId="0" fontId="27" fillId="0" borderId="72" xfId="11" applyFont="1" applyBorder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5" fontId="25" fillId="0" borderId="0" xfId="0" applyNumberFormat="1" applyFont="1" applyAlignment="1">
      <alignment horizontal="center"/>
    </xf>
    <xf numFmtId="189" fontId="25" fillId="0" borderId="0" xfId="0" applyNumberFormat="1" applyFont="1" applyAlignment="1">
      <alignment horizont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8" fontId="25" fillId="0" borderId="0" xfId="0" applyNumberFormat="1" applyFont="1" applyAlignment="1">
      <alignment horizontal="center"/>
    </xf>
    <xf numFmtId="190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86" fontId="25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10" fontId="14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80" fontId="25" fillId="0" borderId="0" xfId="0" applyNumberFormat="1" applyFont="1" applyAlignment="1">
      <alignment horizontal="center"/>
    </xf>
    <xf numFmtId="182" fontId="13" fillId="0" borderId="22" xfId="0" applyNumberFormat="1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9" fontId="25" fillId="0" borderId="22" xfId="0" applyNumberFormat="1" applyFont="1" applyBorder="1" applyAlignment="1">
      <alignment horizontal="center" vertical="center"/>
    </xf>
    <xf numFmtId="189" fontId="13" fillId="0" borderId="22" xfId="0" applyNumberFormat="1" applyFont="1" applyBorder="1" applyAlignment="1">
      <alignment horizontal="center" shrinkToFit="1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189" fontId="26" fillId="0" borderId="22" xfId="0" applyNumberFormat="1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179" fontId="13" fillId="0" borderId="22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07" fillId="0" borderId="23" xfId="0" applyFont="1" applyBorder="1" applyAlignment="1">
      <alignment horizontal="center" vertical="center"/>
    </xf>
    <xf numFmtId="0" fontId="107" fillId="0" borderId="29" xfId="0" applyFont="1" applyBorder="1" applyAlignment="1">
      <alignment horizontal="center" vertical="center"/>
    </xf>
    <xf numFmtId="0" fontId="107" fillId="0" borderId="30" xfId="0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90" fontId="25" fillId="0" borderId="22" xfId="0" applyNumberFormat="1" applyFont="1" applyBorder="1" applyAlignment="1">
      <alignment horizontal="center"/>
    </xf>
    <xf numFmtId="177" fontId="13" fillId="0" borderId="23" xfId="0" applyNumberFormat="1" applyFont="1" applyBorder="1" applyAlignment="1">
      <alignment horizontal="center"/>
    </xf>
    <xf numFmtId="177" fontId="13" fillId="0" borderId="29" xfId="0" applyNumberFormat="1" applyFont="1" applyBorder="1" applyAlignment="1">
      <alignment horizontal="center"/>
    </xf>
    <xf numFmtId="177" fontId="13" fillId="0" borderId="30" xfId="0" applyNumberFormat="1" applyFont="1" applyBorder="1" applyAlignment="1">
      <alignment horizontal="center"/>
    </xf>
    <xf numFmtId="177" fontId="82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90" fontId="25" fillId="0" borderId="23" xfId="0" applyNumberFormat="1" applyFont="1" applyBorder="1" applyAlignment="1">
      <alignment horizontal="center"/>
    </xf>
    <xf numFmtId="190" fontId="25" fillId="0" borderId="29" xfId="0" applyNumberFormat="1" applyFont="1" applyBorder="1" applyAlignment="1">
      <alignment horizontal="center"/>
    </xf>
    <xf numFmtId="190" fontId="25" fillId="0" borderId="30" xfId="0" applyNumberFormat="1" applyFont="1" applyBorder="1" applyAlignment="1">
      <alignment horizontal="center"/>
    </xf>
    <xf numFmtId="177" fontId="13" fillId="0" borderId="22" xfId="0" applyNumberFormat="1" applyFont="1" applyBorder="1" applyAlignment="1">
      <alignment horizontal="center"/>
    </xf>
    <xf numFmtId="177" fontId="27" fillId="0" borderId="22" xfId="0" applyNumberFormat="1" applyFont="1" applyBorder="1" applyAlignment="1">
      <alignment horizontal="center" vertical="center" shrinkToFit="1"/>
    </xf>
    <xf numFmtId="179" fontId="25" fillId="0" borderId="23" xfId="0" applyNumberFormat="1" applyFont="1" applyBorder="1" applyAlignment="1">
      <alignment horizontal="center" vertical="center"/>
    </xf>
    <xf numFmtId="179" fontId="25" fillId="0" borderId="29" xfId="0" applyNumberFormat="1" applyFont="1" applyBorder="1" applyAlignment="1">
      <alignment horizontal="center" vertical="center"/>
    </xf>
    <xf numFmtId="179" fontId="25" fillId="0" borderId="30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9" fontId="13" fillId="0" borderId="23" xfId="0" applyNumberFormat="1" applyFont="1" applyBorder="1" applyAlignment="1">
      <alignment horizontal="center" vertical="center"/>
    </xf>
    <xf numFmtId="179" fontId="13" fillId="0" borderId="29" xfId="0" applyNumberFormat="1" applyFont="1" applyBorder="1" applyAlignment="1">
      <alignment horizontal="center" vertical="center"/>
    </xf>
    <xf numFmtId="179" fontId="13" fillId="0" borderId="30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/>
    </xf>
    <xf numFmtId="183" fontId="13" fillId="9" borderId="22" xfId="0" applyNumberFormat="1" applyFont="1" applyFill="1" applyBorder="1" applyAlignment="1">
      <alignment horizontal="center" vertical="center" shrinkToFit="1"/>
    </xf>
    <xf numFmtId="183" fontId="13" fillId="0" borderId="22" xfId="0" applyNumberFormat="1" applyFont="1" applyBorder="1" applyAlignment="1">
      <alignment horizontal="center" vertical="center" shrinkToFit="1"/>
    </xf>
    <xf numFmtId="0" fontId="13" fillId="9" borderId="22" xfId="0" applyFont="1" applyFill="1" applyBorder="1" applyAlignment="1">
      <alignment horizontal="center" vertical="center" shrinkToFit="1"/>
    </xf>
    <xf numFmtId="179" fontId="13" fillId="5" borderId="27" xfId="0" applyNumberFormat="1" applyFont="1" applyFill="1" applyBorder="1" applyAlignment="1">
      <alignment horizontal="center" vertical="center" shrinkToFit="1"/>
    </xf>
    <xf numFmtId="179" fontId="13" fillId="5" borderId="28" xfId="0" applyNumberFormat="1" applyFont="1" applyFill="1" applyBorder="1" applyAlignment="1">
      <alignment horizontal="center" vertical="center" shrinkToFit="1"/>
    </xf>
    <xf numFmtId="179" fontId="13" fillId="5" borderId="25" xfId="0" applyNumberFormat="1" applyFont="1" applyFill="1" applyBorder="1" applyAlignment="1">
      <alignment horizontal="center" vertical="center" shrinkToFit="1"/>
    </xf>
    <xf numFmtId="187" fontId="13" fillId="5" borderId="22" xfId="0" applyNumberFormat="1" applyFont="1" applyFill="1" applyBorder="1" applyAlignment="1">
      <alignment horizontal="center" vertical="center" shrinkToFit="1"/>
    </xf>
    <xf numFmtId="187" fontId="13" fillId="8" borderId="22" xfId="0" applyNumberFormat="1" applyFont="1" applyFill="1" applyBorder="1" applyAlignment="1">
      <alignment horizontal="center" vertical="center" shrinkToFit="1"/>
    </xf>
    <xf numFmtId="187" fontId="13" fillId="5" borderId="27" xfId="0" applyNumberFormat="1" applyFont="1" applyFill="1" applyBorder="1" applyAlignment="1">
      <alignment horizontal="center" vertical="center" shrinkToFit="1"/>
    </xf>
    <xf numFmtId="187" fontId="13" fillId="5" borderId="28" xfId="0" applyNumberFormat="1" applyFont="1" applyFill="1" applyBorder="1" applyAlignment="1">
      <alignment horizontal="center" vertical="center" shrinkToFit="1"/>
    </xf>
    <xf numFmtId="187" fontId="13" fillId="5" borderId="25" xfId="0" applyNumberFormat="1" applyFont="1" applyFill="1" applyBorder="1" applyAlignment="1">
      <alignment horizontal="center" vertical="center" shrinkToFit="1"/>
    </xf>
    <xf numFmtId="185" fontId="13" fillId="0" borderId="22" xfId="13" applyNumberFormat="1" applyFont="1" applyBorder="1" applyAlignment="1">
      <alignment horizontal="center" vertical="center" shrinkToFit="1"/>
    </xf>
    <xf numFmtId="0" fontId="92" fillId="0" borderId="37" xfId="0" applyFont="1" applyBorder="1" applyAlignment="1">
      <alignment horizontal="left" vertical="center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179" fontId="13" fillId="5" borderId="22" xfId="0" applyNumberFormat="1" applyFont="1" applyFill="1" applyBorder="1" applyAlignment="1">
      <alignment horizontal="center" vertical="center" shrinkToFit="1"/>
    </xf>
    <xf numFmtId="0" fontId="13" fillId="5" borderId="22" xfId="0" applyFont="1" applyFill="1" applyBorder="1" applyAlignment="1">
      <alignment horizontal="center" vertical="center" shrinkToFit="1"/>
    </xf>
    <xf numFmtId="179" fontId="13" fillId="8" borderId="22" xfId="0" applyNumberFormat="1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center" shrinkToFit="1"/>
    </xf>
    <xf numFmtId="185" fontId="13" fillId="0" borderId="23" xfId="13" applyNumberFormat="1" applyFont="1" applyBorder="1" applyAlignment="1">
      <alignment horizontal="center" vertical="center" shrinkToFit="1"/>
    </xf>
    <xf numFmtId="185" fontId="13" fillId="0" borderId="29" xfId="13" applyNumberFormat="1" applyFont="1" applyBorder="1" applyAlignment="1">
      <alignment horizontal="center" vertical="center" shrinkToFit="1"/>
    </xf>
    <xf numFmtId="185" fontId="13" fillId="0" borderId="30" xfId="13" applyNumberFormat="1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 shrinkToFit="1"/>
    </xf>
    <xf numFmtId="0" fontId="13" fillId="9" borderId="28" xfId="0" applyFont="1" applyFill="1" applyBorder="1" applyAlignment="1">
      <alignment horizontal="center" vertical="center" shrinkToFit="1"/>
    </xf>
    <xf numFmtId="0" fontId="13" fillId="9" borderId="25" xfId="0" applyFont="1" applyFill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 shrinkToFit="1"/>
    </xf>
    <xf numFmtId="183" fontId="13" fillId="0" borderId="29" xfId="0" applyNumberFormat="1" applyFont="1" applyBorder="1" applyAlignment="1">
      <alignment horizontal="center" vertical="center" shrinkToFit="1"/>
    </xf>
    <xf numFmtId="183" fontId="13" fillId="0" borderId="30" xfId="0" applyNumberFormat="1" applyFont="1" applyBorder="1" applyAlignment="1">
      <alignment horizontal="center" vertical="center" shrinkToFit="1"/>
    </xf>
    <xf numFmtId="0" fontId="13" fillId="9" borderId="23" xfId="0" applyFont="1" applyFill="1" applyBorder="1" applyAlignment="1">
      <alignment horizontal="center" vertical="center" shrinkToFit="1"/>
    </xf>
    <xf numFmtId="0" fontId="13" fillId="9" borderId="29" xfId="0" applyFont="1" applyFill="1" applyBorder="1" applyAlignment="1">
      <alignment horizontal="center" vertical="center" shrinkToFit="1"/>
    </xf>
    <xf numFmtId="0" fontId="13" fillId="9" borderId="30" xfId="0" applyFont="1" applyFill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183" fontId="13" fillId="0" borderId="23" xfId="0" applyNumberFormat="1" applyFont="1" applyBorder="1" applyAlignment="1">
      <alignment horizontal="center" vertical="center"/>
    </xf>
    <xf numFmtId="183" fontId="13" fillId="0" borderId="29" xfId="0" applyNumberFormat="1" applyFont="1" applyBorder="1" applyAlignment="1">
      <alignment horizontal="center" vertical="center"/>
    </xf>
    <xf numFmtId="183" fontId="13" fillId="0" borderId="30" xfId="0" applyNumberFormat="1" applyFont="1" applyBorder="1" applyAlignment="1">
      <alignment horizontal="center" vertical="center"/>
    </xf>
    <xf numFmtId="183" fontId="13" fillId="9" borderId="23" xfId="0" applyNumberFormat="1" applyFont="1" applyFill="1" applyBorder="1" applyAlignment="1">
      <alignment horizontal="center" vertical="center" shrinkToFit="1"/>
    </xf>
    <xf numFmtId="183" fontId="13" fillId="9" borderId="29" xfId="0" applyNumberFormat="1" applyFont="1" applyFill="1" applyBorder="1" applyAlignment="1">
      <alignment horizontal="center" vertical="center" shrinkToFit="1"/>
    </xf>
    <xf numFmtId="183" fontId="13" fillId="9" borderId="30" xfId="0" applyNumberFormat="1" applyFont="1" applyFill="1" applyBorder="1" applyAlignment="1">
      <alignment horizontal="center" vertical="center" shrinkToFit="1"/>
    </xf>
    <xf numFmtId="0" fontId="92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34" xfId="0" applyFont="1" applyBorder="1" applyAlignment="1">
      <alignment horizontal="left" vertical="center"/>
    </xf>
    <xf numFmtId="0" fontId="13" fillId="0" borderId="27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25" xfId="0" applyFont="1" applyBorder="1" applyAlignment="1">
      <alignment horizontal="center" vertical="center" shrinkToFit="1"/>
    </xf>
    <xf numFmtId="179" fontId="13" fillId="5" borderId="22" xfId="0" applyNumberFormat="1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179" fontId="13" fillId="8" borderId="22" xfId="0" applyNumberFormat="1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179" fontId="13" fillId="5" borderId="27" xfId="0" applyNumberFormat="1" applyFont="1" applyFill="1" applyBorder="1" applyAlignment="1">
      <alignment horizontal="center" vertical="center"/>
    </xf>
    <xf numFmtId="179" fontId="13" fillId="5" borderId="28" xfId="0" applyNumberFormat="1" applyFont="1" applyFill="1" applyBorder="1" applyAlignment="1">
      <alignment horizontal="center" vertical="center"/>
    </xf>
    <xf numFmtId="179" fontId="13" fillId="5" borderId="25" xfId="0" applyNumberFormat="1" applyFont="1" applyFill="1" applyBorder="1" applyAlignment="1">
      <alignment horizontal="center" vertical="center"/>
    </xf>
    <xf numFmtId="187" fontId="13" fillId="5" borderId="22" xfId="0" applyNumberFormat="1" applyFont="1" applyFill="1" applyBorder="1" applyAlignment="1">
      <alignment horizontal="center" vertical="center"/>
    </xf>
    <xf numFmtId="187" fontId="13" fillId="8" borderId="22" xfId="0" applyNumberFormat="1" applyFont="1" applyFill="1" applyBorder="1" applyAlignment="1">
      <alignment horizontal="center" vertical="center"/>
    </xf>
    <xf numFmtId="187" fontId="13" fillId="5" borderId="27" xfId="0" applyNumberFormat="1" applyFont="1" applyFill="1" applyBorder="1" applyAlignment="1">
      <alignment horizontal="center" vertical="center"/>
    </xf>
    <xf numFmtId="187" fontId="13" fillId="5" borderId="28" xfId="0" applyNumberFormat="1" applyFont="1" applyFill="1" applyBorder="1" applyAlignment="1">
      <alignment horizontal="center" vertical="center"/>
    </xf>
    <xf numFmtId="187" fontId="13" fillId="5" borderId="25" xfId="0" applyNumberFormat="1" applyFont="1" applyFill="1" applyBorder="1" applyAlignment="1">
      <alignment horizontal="center" vertical="center"/>
    </xf>
    <xf numFmtId="185" fontId="13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92" fillId="0" borderId="32" xfId="0" applyFont="1" applyBorder="1" applyAlignment="1">
      <alignment horizontal="left" vertical="center"/>
    </xf>
    <xf numFmtId="0" fontId="92" fillId="0" borderId="26" xfId="0" applyFont="1" applyBorder="1" applyAlignment="1">
      <alignment horizontal="left" vertical="center"/>
    </xf>
    <xf numFmtId="0" fontId="92" fillId="0" borderId="36" xfId="0" applyFont="1" applyBorder="1" applyAlignment="1">
      <alignment horizontal="left" vertical="center"/>
    </xf>
    <xf numFmtId="179" fontId="13" fillId="8" borderId="27" xfId="0" applyNumberFormat="1" applyFont="1" applyFill="1" applyBorder="1" applyAlignment="1">
      <alignment horizontal="center" vertical="center"/>
    </xf>
    <xf numFmtId="179" fontId="13" fillId="8" borderId="28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7" fontId="13" fillId="8" borderId="27" xfId="0" applyNumberFormat="1" applyFont="1" applyFill="1" applyBorder="1" applyAlignment="1">
      <alignment horizontal="center" vertical="center"/>
    </xf>
    <xf numFmtId="187" fontId="13" fillId="8" borderId="28" xfId="0" applyNumberFormat="1" applyFont="1" applyFill="1" applyBorder="1" applyAlignment="1">
      <alignment horizontal="center" vertical="center"/>
    </xf>
    <xf numFmtId="187" fontId="13" fillId="8" borderId="25" xfId="0" applyNumberFormat="1" applyFont="1" applyFill="1" applyBorder="1" applyAlignment="1">
      <alignment horizontal="center" vertical="center"/>
    </xf>
    <xf numFmtId="0" fontId="59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80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vertical="top" shrinkToFit="1"/>
    </xf>
    <xf numFmtId="0" fontId="75" fillId="0" borderId="22" xfId="0" applyFont="1" applyBorder="1" applyAlignment="1">
      <alignment vertical="top" shrinkToFit="1"/>
    </xf>
    <xf numFmtId="0" fontId="59" fillId="0" borderId="27" xfId="0" applyFont="1" applyBorder="1" applyAlignment="1">
      <alignment shrinkToFit="1"/>
    </xf>
    <xf numFmtId="0" fontId="59" fillId="0" borderId="28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14" fillId="0" borderId="23" xfId="0" applyFont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shrinkToFit="1"/>
    </xf>
    <xf numFmtId="0" fontId="59" fillId="0" borderId="22" xfId="0" applyFont="1" applyBorder="1" applyAlignment="1">
      <alignment vertical="center" shrinkToFit="1"/>
    </xf>
    <xf numFmtId="0" fontId="75" fillId="0" borderId="22" xfId="0" applyFont="1" applyBorder="1" applyAlignment="1">
      <alignment vertical="center" shrinkToFit="1"/>
    </xf>
    <xf numFmtId="0" fontId="59" fillId="0" borderId="27" xfId="0" applyFont="1" applyBorder="1" applyAlignment="1">
      <alignment wrapText="1" shrinkToFit="1"/>
    </xf>
    <xf numFmtId="0" fontId="59" fillId="0" borderId="25" xfId="0" applyFont="1" applyBorder="1" applyAlignment="1">
      <alignment wrapText="1" shrinkToFit="1"/>
    </xf>
    <xf numFmtId="0" fontId="57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0" fontId="27" fillId="0" borderId="37" xfId="11" applyFont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27" fillId="0" borderId="22" xfId="11" applyFont="1" applyBorder="1" applyAlignment="1">
      <alignment horizontal="center" vertical="center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25" fillId="0" borderId="27" xfId="11" applyFont="1" applyBorder="1" applyAlignment="1">
      <alignment horizontal="center" shrinkToFit="1"/>
    </xf>
    <xf numFmtId="0" fontId="25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7" fillId="2" borderId="22" xfId="11" applyFont="1" applyFill="1" applyBorder="1" applyAlignment="1">
      <alignment horizontal="center" vertical="center" shrinkToFit="1"/>
    </xf>
    <xf numFmtId="0" fontId="27" fillId="2" borderId="27" xfId="11" applyFont="1" applyFill="1" applyBorder="1" applyAlignment="1">
      <alignment horizontal="center" vertical="center" shrinkToFit="1"/>
    </xf>
    <xf numFmtId="0" fontId="27" fillId="2" borderId="28" xfId="11" applyFont="1" applyFill="1" applyBorder="1" applyAlignment="1">
      <alignment horizontal="center" vertical="center" shrinkToFit="1"/>
    </xf>
    <xf numFmtId="0" fontId="27" fillId="2" borderId="25" xfId="11" applyFont="1" applyFill="1" applyBorder="1" applyAlignment="1">
      <alignment horizontal="center" vertical="center" shrinkToFit="1"/>
    </xf>
    <xf numFmtId="0" fontId="36" fillId="0" borderId="22" xfId="11" applyFont="1" applyBorder="1" applyAlignment="1">
      <alignment horizontal="left" vertical="center" wrapText="1"/>
    </xf>
    <xf numFmtId="0" fontId="25" fillId="0" borderId="22" xfId="11" applyFont="1" applyBorder="1" applyAlignment="1">
      <alignment horizontal="center" vertical="center" wrapText="1" shrinkToFit="1"/>
    </xf>
    <xf numFmtId="0" fontId="27" fillId="2" borderId="35" xfId="11" applyFont="1" applyFill="1" applyBorder="1" applyAlignment="1">
      <alignment horizontal="center" vertical="center" shrinkToFit="1"/>
    </xf>
    <xf numFmtId="0" fontId="27" fillId="2" borderId="26" xfId="11" applyFont="1" applyFill="1" applyBorder="1" applyAlignment="1">
      <alignment horizontal="center" vertical="center" shrinkToFit="1"/>
    </xf>
    <xf numFmtId="0" fontId="27" fillId="2" borderId="43" xfId="11" applyFont="1" applyFill="1" applyBorder="1" applyAlignment="1">
      <alignment horizontal="center" vertical="center" shrinkToFit="1"/>
    </xf>
    <xf numFmtId="0" fontId="27" fillId="2" borderId="57" xfId="11" applyFont="1" applyFill="1" applyBorder="1" applyAlignment="1">
      <alignment horizontal="center" vertical="center" shrinkToFit="1"/>
    </xf>
    <xf numFmtId="0" fontId="27" fillId="2" borderId="58" xfId="11" applyFont="1" applyFill="1" applyBorder="1" applyAlignment="1">
      <alignment horizontal="center" vertical="center" shrinkToFit="1"/>
    </xf>
    <xf numFmtId="0" fontId="27" fillId="2" borderId="59" xfId="11" applyFont="1" applyFill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6" fillId="2" borderId="4" xfId="11" applyFont="1" applyFill="1" applyBorder="1" applyAlignment="1">
      <alignment horizontal="center" vertical="center" shrinkToFit="1"/>
    </xf>
    <xf numFmtId="0" fontId="6" fillId="2" borderId="2" xfId="11" applyFont="1" applyFill="1" applyBorder="1" applyAlignment="1">
      <alignment horizontal="center" vertical="center" shrinkToFit="1"/>
    </xf>
    <xf numFmtId="0" fontId="6" fillId="2" borderId="3" xfId="11" applyFont="1" applyFill="1" applyBorder="1" applyAlignment="1">
      <alignment horizontal="center" vertical="center" shrinkToFit="1"/>
    </xf>
    <xf numFmtId="0" fontId="10" fillId="2" borderId="54" xfId="11" applyFont="1" applyFill="1" applyBorder="1" applyAlignment="1">
      <alignment horizontal="center" vertical="center" shrinkToFit="1"/>
    </xf>
    <xf numFmtId="0" fontId="10" fillId="2" borderId="47" xfId="11" applyFont="1" applyFill="1" applyBorder="1" applyAlignment="1">
      <alignment horizontal="center" vertical="center" shrinkToFit="1"/>
    </xf>
    <xf numFmtId="0" fontId="10" fillId="2" borderId="48" xfId="11" applyFont="1" applyFill="1" applyBorder="1" applyAlignment="1">
      <alignment horizontal="center" vertical="center" shrinkToFit="1"/>
    </xf>
    <xf numFmtId="0" fontId="11" fillId="2" borderId="4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shrinkToFit="1"/>
    </xf>
    <xf numFmtId="0" fontId="23" fillId="0" borderId="29" xfId="11" applyBorder="1" applyAlignment="1">
      <alignment horizontal="center" vertical="center" shrinkToFit="1"/>
    </xf>
    <xf numFmtId="0" fontId="23" fillId="0" borderId="30" xfId="11" applyBorder="1" applyAlignment="1">
      <alignment horizontal="center" vertical="center" shrinkToFit="1"/>
    </xf>
    <xf numFmtId="0" fontId="23" fillId="0" borderId="23" xfId="11" applyBorder="1" applyAlignment="1">
      <alignment horizontal="center" vertical="center" wrapText="1" shrinkToFit="1"/>
    </xf>
    <xf numFmtId="0" fontId="23" fillId="0" borderId="29" xfId="11" applyBorder="1" applyAlignment="1">
      <alignment horizontal="center" vertical="center" wrapText="1" shrinkToFit="1"/>
    </xf>
    <xf numFmtId="0" fontId="23" fillId="0" borderId="30" xfId="11" applyBorder="1" applyAlignment="1">
      <alignment horizontal="center" vertical="center" wrapText="1" shrinkToFit="1"/>
    </xf>
    <xf numFmtId="0" fontId="36" fillId="0" borderId="68" xfId="11" applyFont="1" applyBorder="1" applyAlignment="1">
      <alignment horizontal="left" vertical="center" wrapText="1"/>
    </xf>
    <xf numFmtId="0" fontId="36" fillId="0" borderId="61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6" fillId="2" borderId="35" xfId="11" applyFont="1" applyFill="1" applyBorder="1" applyAlignment="1">
      <alignment horizontal="center" vertical="center" shrinkToFit="1"/>
    </xf>
    <xf numFmtId="0" fontId="6" fillId="2" borderId="26" xfId="11" applyFont="1" applyFill="1" applyBorder="1" applyAlignment="1">
      <alignment horizontal="center" vertical="center" shrinkToFit="1"/>
    </xf>
    <xf numFmtId="0" fontId="6" fillId="2" borderId="36" xfId="11" applyFont="1" applyFill="1" applyBorder="1" applyAlignment="1">
      <alignment horizontal="center" vertical="center" shrinkToFit="1"/>
    </xf>
    <xf numFmtId="0" fontId="6" fillId="2" borderId="39" xfId="11" applyFont="1" applyFill="1" applyBorder="1" applyAlignment="1">
      <alignment horizontal="center" shrinkToFit="1"/>
    </xf>
    <xf numFmtId="0" fontId="6" fillId="2" borderId="2" xfId="11" applyFont="1" applyFill="1" applyBorder="1" applyAlignment="1">
      <alignment horizontal="center" shrinkToFit="1"/>
    </xf>
    <xf numFmtId="0" fontId="6" fillId="2" borderId="3" xfId="11" applyFont="1" applyFill="1" applyBorder="1" applyAlignment="1">
      <alignment horizontal="center" shrinkToFit="1"/>
    </xf>
    <xf numFmtId="0" fontId="34" fillId="0" borderId="23" xfId="11" applyFont="1" applyBorder="1" applyAlignment="1">
      <alignment horizontal="center" vertical="center" wrapText="1" shrinkToFit="1"/>
    </xf>
    <xf numFmtId="0" fontId="34" fillId="0" borderId="29" xfId="11" applyFont="1" applyBorder="1" applyAlignment="1">
      <alignment horizontal="center" vertical="center" wrapText="1" shrinkToFit="1"/>
    </xf>
    <xf numFmtId="0" fontId="34" fillId="0" borderId="30" xfId="11" applyFont="1" applyBorder="1" applyAlignment="1">
      <alignment horizontal="center" vertical="center" wrapText="1" shrinkToFit="1"/>
    </xf>
    <xf numFmtId="0" fontId="94" fillId="0" borderId="4" xfId="11" applyFont="1" applyBorder="1" applyAlignment="1">
      <alignment vertical="center" wrapText="1"/>
    </xf>
    <xf numFmtId="0" fontId="94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6" fillId="2" borderId="27" xfId="11" applyFont="1" applyFill="1" applyBorder="1" applyAlignment="1">
      <alignment horizontal="center" vertical="center" shrinkToFit="1"/>
    </xf>
    <xf numFmtId="0" fontId="6" fillId="2" borderId="28" xfId="11" applyFont="1" applyFill="1" applyBorder="1" applyAlignment="1">
      <alignment horizontal="center" vertical="center" shrinkToFit="1"/>
    </xf>
    <xf numFmtId="0" fontId="6" fillId="2" borderId="25" xfId="11" applyFont="1" applyFill="1" applyBorder="1" applyAlignment="1">
      <alignment horizontal="center" vertical="center" shrinkToFit="1"/>
    </xf>
    <xf numFmtId="0" fontId="6" fillId="2" borderId="68" xfId="11" applyFont="1" applyFill="1" applyBorder="1" applyAlignment="1">
      <alignment horizontal="center" vertical="center" shrinkToFit="1"/>
    </xf>
    <xf numFmtId="0" fontId="6" fillId="2" borderId="58" xfId="11" applyFont="1" applyFill="1" applyBorder="1" applyAlignment="1">
      <alignment horizontal="center" vertical="center" shrinkToFit="1"/>
    </xf>
    <xf numFmtId="0" fontId="6" fillId="2" borderId="61" xfId="11" applyFont="1" applyFill="1" applyBorder="1" applyAlignment="1">
      <alignment horizontal="center" vertic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59" fillId="0" borderId="22" xfId="11" applyFont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27" fillId="2" borderId="46" xfId="11" applyFont="1" applyFill="1" applyBorder="1" applyAlignment="1">
      <alignment horizontal="center" shrinkToFit="1"/>
    </xf>
    <xf numFmtId="0" fontId="27" fillId="2" borderId="47" xfId="11" applyFont="1" applyFill="1" applyBorder="1" applyAlignment="1">
      <alignment horizontal="center" shrinkToFit="1"/>
    </xf>
    <xf numFmtId="0" fontId="27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6" fillId="0" borderId="4" xfId="11" applyFont="1" applyBorder="1" applyAlignment="1">
      <alignment vertical="top" shrinkToFit="1"/>
    </xf>
    <xf numFmtId="0" fontId="6" fillId="0" borderId="3" xfId="11" applyFont="1" applyBorder="1" applyAlignment="1">
      <alignment vertical="top" shrinkToFit="1"/>
    </xf>
    <xf numFmtId="0" fontId="27" fillId="2" borderId="61" xfId="11" applyFont="1" applyFill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29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5" fillId="0" borderId="23" xfId="11" applyFont="1" applyBorder="1" applyAlignment="1">
      <alignment horizontal="center" vertical="center" wrapText="1" shrinkToFit="1"/>
    </xf>
    <xf numFmtId="0" fontId="25" fillId="0" borderId="29" xfId="11" applyFont="1" applyBorder="1" applyAlignment="1">
      <alignment horizontal="center" vertical="center" wrapText="1" shrinkToFit="1"/>
    </xf>
    <xf numFmtId="0" fontId="25" fillId="0" borderId="30" xfId="11" applyFont="1" applyBorder="1" applyAlignment="1">
      <alignment horizontal="center" vertical="center" wrapText="1" shrinkToFit="1"/>
    </xf>
    <xf numFmtId="0" fontId="36" fillId="0" borderId="4" xfId="11" applyFont="1" applyBorder="1" applyAlignment="1">
      <alignment horizontal="left" vertical="center" wrapText="1"/>
    </xf>
    <xf numFmtId="0" fontId="36" fillId="0" borderId="62" xfId="11" applyFont="1" applyBorder="1" applyAlignment="1">
      <alignment horizontal="left" vertical="center" wrapText="1"/>
    </xf>
    <xf numFmtId="0" fontId="27" fillId="2" borderId="71" xfId="11" applyFont="1" applyFill="1" applyBorder="1" applyAlignment="1">
      <alignment horizontal="center" vertical="center" shrinkToFit="1"/>
    </xf>
    <xf numFmtId="0" fontId="27" fillId="2" borderId="68" xfId="11" applyFont="1" applyFill="1" applyBorder="1" applyAlignment="1">
      <alignment horizontal="center" vertical="center" shrinkToFit="1"/>
    </xf>
    <xf numFmtId="0" fontId="27" fillId="2" borderId="31" xfId="11" applyFont="1" applyFill="1" applyBorder="1" applyAlignment="1">
      <alignment horizontal="center" vertical="center" shrinkToFit="1"/>
    </xf>
    <xf numFmtId="0" fontId="27" fillId="2" borderId="37" xfId="11" applyFont="1" applyFill="1" applyBorder="1" applyAlignment="1">
      <alignment horizontal="center" vertical="center" shrinkToFit="1"/>
    </xf>
    <xf numFmtId="0" fontId="27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66" fillId="0" borderId="72" xfId="11" applyFont="1" applyBorder="1" applyAlignment="1">
      <alignment horizontal="left" vertical="center" wrapTex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100" fillId="0" borderId="4" xfId="11" applyFont="1" applyBorder="1" applyAlignment="1">
      <alignment horizontal="left" vertical="top" wrapText="1"/>
    </xf>
    <xf numFmtId="0" fontId="6" fillId="0" borderId="3" xfId="11" applyFont="1" applyBorder="1" applyAlignment="1">
      <alignment horizontal="left" vertical="top" wrapText="1"/>
    </xf>
    <xf numFmtId="0" fontId="27" fillId="0" borderId="81" xfId="11" applyFont="1" applyBorder="1" applyAlignment="1">
      <alignment horizontal="left" vertical="center"/>
    </xf>
    <xf numFmtId="0" fontId="27" fillId="0" borderId="28" xfId="11" applyFont="1" applyBorder="1" applyAlignment="1">
      <alignment horizontal="left" vertical="center"/>
    </xf>
    <xf numFmtId="0" fontId="27" fillId="0" borderId="25" xfId="11" applyFont="1" applyBorder="1" applyAlignment="1">
      <alignment horizontal="left" vertical="center"/>
    </xf>
    <xf numFmtId="0" fontId="80" fillId="0" borderId="4" xfId="11" applyFont="1" applyBorder="1" applyAlignment="1">
      <alignment horizontal="left" wrapText="1"/>
    </xf>
    <xf numFmtId="0" fontId="80" fillId="0" borderId="3" xfId="11" applyFont="1" applyBorder="1" applyAlignment="1">
      <alignment horizontal="left" wrapText="1"/>
    </xf>
    <xf numFmtId="0" fontId="27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195" fontId="86" fillId="9" borderId="22" xfId="15" applyNumberFormat="1" applyFont="1" applyFill="1" applyBorder="1" applyAlignment="1">
      <alignment horizontal="center" vertical="center"/>
    </xf>
    <xf numFmtId="0" fontId="87" fillId="5" borderId="35" xfId="15" applyFont="1" applyFill="1" applyBorder="1" applyAlignment="1">
      <alignment horizontal="center" vertical="center"/>
    </xf>
    <xf numFmtId="0" fontId="87" fillId="5" borderId="26" xfId="15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/>
    </xf>
    <xf numFmtId="195" fontId="86" fillId="9" borderId="23" xfId="15" applyNumberFormat="1" applyFont="1" applyFill="1" applyBorder="1" applyAlignment="1">
      <alignment horizontal="center" vertical="center"/>
    </xf>
    <xf numFmtId="195" fontId="86" fillId="9" borderId="29" xfId="15" applyNumberFormat="1" applyFont="1" applyFill="1" applyBorder="1" applyAlignment="1">
      <alignment horizontal="center" vertical="center"/>
    </xf>
    <xf numFmtId="195" fontId="86" fillId="9" borderId="30" xfId="15" applyNumberFormat="1" applyFont="1" applyFill="1" applyBorder="1" applyAlignment="1">
      <alignment horizontal="center" vertical="center"/>
    </xf>
    <xf numFmtId="0" fontId="84" fillId="10" borderId="22" xfId="15" applyFont="1" applyFill="1" applyBorder="1" applyAlignment="1">
      <alignment horizontal="center" vertical="center" wrapText="1"/>
    </xf>
    <xf numFmtId="0" fontId="84" fillId="10" borderId="22" xfId="4" applyFont="1" applyFill="1" applyBorder="1" applyAlignment="1">
      <alignment horizontal="center" vertical="center" wrapText="1"/>
    </xf>
    <xf numFmtId="179" fontId="30" fillId="0" borderId="23" xfId="11" applyNumberFormat="1" applyFont="1" applyBorder="1" applyAlignment="1">
      <alignment horizontal="center" vertical="center"/>
    </xf>
    <xf numFmtId="0" fontId="30" fillId="0" borderId="29" xfId="11" applyFont="1" applyBorder="1" applyAlignment="1">
      <alignment horizontal="center" vertical="center"/>
    </xf>
    <xf numFmtId="0" fontId="30" fillId="0" borderId="30" xfId="11" applyFont="1" applyBorder="1" applyAlignment="1">
      <alignment horizontal="center" vertical="center"/>
    </xf>
    <xf numFmtId="196" fontId="30" fillId="0" borderId="23" xfId="11" applyNumberFormat="1" applyFont="1" applyBorder="1" applyAlignment="1">
      <alignment horizontal="center" vertical="center"/>
    </xf>
    <xf numFmtId="196" fontId="30" fillId="0" borderId="29" xfId="11" applyNumberFormat="1" applyFont="1" applyBorder="1" applyAlignment="1">
      <alignment horizontal="center" vertical="center"/>
    </xf>
    <xf numFmtId="196" fontId="30" fillId="0" borderId="30" xfId="11" applyNumberFormat="1" applyFont="1" applyBorder="1" applyAlignment="1">
      <alignment horizontal="center" vertical="center"/>
    </xf>
    <xf numFmtId="0" fontId="37" fillId="5" borderId="27" xfId="12" applyFont="1" applyFill="1" applyBorder="1" applyAlignment="1">
      <alignment horizontal="center"/>
    </xf>
    <xf numFmtId="0" fontId="37" fillId="5" borderId="28" xfId="12" applyFont="1" applyFill="1" applyBorder="1" applyAlignment="1">
      <alignment horizontal="center"/>
    </xf>
    <xf numFmtId="0" fontId="37" fillId="5" borderId="25" xfId="12" applyFont="1" applyFill="1" applyBorder="1" applyAlignment="1">
      <alignment horizontal="center"/>
    </xf>
    <xf numFmtId="0" fontId="35" fillId="5" borderId="22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5" fillId="5" borderId="27" xfId="5" applyFont="1" applyFill="1" applyBorder="1" applyAlignment="1">
      <alignment horizontal="center" vertical="center"/>
    </xf>
    <xf numFmtId="0" fontId="35" fillId="5" borderId="28" xfId="5" applyFont="1" applyFill="1" applyBorder="1" applyAlignment="1">
      <alignment horizontal="center" vertical="center"/>
    </xf>
    <xf numFmtId="0" fontId="35" fillId="5" borderId="25" xfId="5" applyFont="1" applyFill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29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12" applyFont="1" applyFill="1" applyBorder="1" applyAlignment="1">
      <alignment horizontal="center" vertical="center" wrapText="1"/>
    </xf>
    <xf numFmtId="0" fontId="35" fillId="5" borderId="29" xfId="12" applyFont="1" applyFill="1" applyBorder="1" applyAlignment="1">
      <alignment horizontal="center" vertical="center" wrapText="1"/>
    </xf>
    <xf numFmtId="0" fontId="35" fillId="5" borderId="30" xfId="12" applyFont="1" applyFill="1" applyBorder="1" applyAlignment="1">
      <alignment horizontal="center" vertical="center" wrapText="1"/>
    </xf>
    <xf numFmtId="0" fontId="35" fillId="5" borderId="23" xfId="12" applyFont="1" applyFill="1" applyBorder="1" applyAlignment="1">
      <alignment horizontal="center" vertical="center"/>
    </xf>
    <xf numFmtId="0" fontId="35" fillId="5" borderId="30" xfId="12" applyFont="1" applyFill="1" applyBorder="1" applyAlignment="1">
      <alignment horizontal="center" vertical="center"/>
    </xf>
    <xf numFmtId="0" fontId="35" fillId="5" borderId="29" xfId="12" applyFont="1" applyFill="1" applyBorder="1" applyAlignment="1">
      <alignment horizontal="center" vertical="center"/>
    </xf>
    <xf numFmtId="0" fontId="35" fillId="5" borderId="31" xfId="5" applyFont="1" applyFill="1" applyBorder="1" applyAlignment="1">
      <alignment horizontal="center" vertical="center"/>
    </xf>
    <xf numFmtId="0" fontId="35" fillId="5" borderId="33" xfId="5" applyFont="1" applyFill="1" applyBorder="1" applyAlignment="1">
      <alignment horizontal="center" vertical="center"/>
    </xf>
    <xf numFmtId="0" fontId="35" fillId="5" borderId="35" xfId="5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 wrapText="1"/>
    </xf>
    <xf numFmtId="179" fontId="30" fillId="0" borderId="29" xfId="11" applyNumberFormat="1" applyFont="1" applyBorder="1" applyAlignment="1">
      <alignment horizontal="center" vertical="center"/>
    </xf>
    <xf numFmtId="179" fontId="30" fillId="0" borderId="30" xfId="11" applyNumberFormat="1" applyFont="1" applyBorder="1" applyAlignment="1">
      <alignment horizontal="center" vertical="center"/>
    </xf>
    <xf numFmtId="0" fontId="35" fillId="5" borderId="22" xfId="12" applyFont="1" applyFill="1" applyBorder="1" applyAlignment="1">
      <alignment horizontal="center" vertical="center"/>
    </xf>
    <xf numFmtId="0" fontId="37" fillId="5" borderId="22" xfId="12" applyFont="1" applyFill="1" applyBorder="1" applyAlignment="1">
      <alignment horizont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36" fillId="5" borderId="22" xfId="5" applyFont="1" applyFill="1" applyBorder="1" applyAlignment="1">
      <alignment horizontal="center"/>
    </xf>
    <xf numFmtId="186" fontId="1" fillId="0" borderId="0" xfId="3" applyNumberFormat="1" applyFont="1">
      <alignment vertical="center"/>
    </xf>
  </cellXfs>
  <cellStyles count="22">
    <cellStyle name="パーセント" xfId="14" builtinId="5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  <cellStyle name="標準" xfId="0" builtinId="0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B10" sqref="B10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8" t="s">
        <v>0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00"/>
    </row>
    <row r="2" spans="1:12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2" ht="21.6" customHeight="1">
      <c r="A3" s="116" t="s">
        <v>1</v>
      </c>
      <c r="B3" s="117">
        <v>10</v>
      </c>
      <c r="C3" s="116" t="s">
        <v>2</v>
      </c>
      <c r="D3" s="460" t="s">
        <v>3</v>
      </c>
      <c r="E3" s="460"/>
      <c r="F3" s="101"/>
      <c r="G3" s="111"/>
      <c r="H3" s="101"/>
      <c r="I3" s="101"/>
      <c r="J3" s="101"/>
      <c r="K3" s="101"/>
    </row>
    <row r="4" spans="1:12" ht="15.75" customHeight="1">
      <c r="A4" s="112" t="s">
        <v>4</v>
      </c>
      <c r="E4" s="103" t="s">
        <v>5</v>
      </c>
      <c r="G4" s="113" t="s">
        <v>6</v>
      </c>
      <c r="L4" s="100"/>
    </row>
    <row r="5" spans="1:12" s="105" customFormat="1" ht="15.75" customHeight="1">
      <c r="A5" s="124" t="s">
        <v>7</v>
      </c>
      <c r="B5" s="118" t="s">
        <v>8</v>
      </c>
      <c r="C5" s="118" t="s">
        <v>9</v>
      </c>
      <c r="D5" s="118" t="s">
        <v>10</v>
      </c>
      <c r="E5" s="118" t="s">
        <v>11</v>
      </c>
      <c r="G5" s="124" t="s">
        <v>7</v>
      </c>
      <c r="H5" s="118" t="s">
        <v>12</v>
      </c>
      <c r="I5" s="118" t="s">
        <v>8</v>
      </c>
      <c r="J5" s="118" t="s">
        <v>13</v>
      </c>
      <c r="K5" s="118" t="s">
        <v>11</v>
      </c>
      <c r="L5" s="106" t="s">
        <v>14</v>
      </c>
    </row>
    <row r="6" spans="1:12" ht="18" customHeight="1">
      <c r="A6" s="108" t="s">
        <v>15</v>
      </c>
      <c r="B6" s="119">
        <f>'（１）收支狀況'!H67/1000</f>
        <v>216033.87418000001</v>
      </c>
      <c r="C6" s="119">
        <v>213751.47305999999</v>
      </c>
      <c r="D6" s="119">
        <f t="shared" ref="D6:D11" si="0">B6-C6</f>
        <v>2282.4011200000241</v>
      </c>
      <c r="E6" s="109"/>
      <c r="G6" s="108" t="s">
        <v>16</v>
      </c>
      <c r="H6" s="121"/>
      <c r="I6" s="121">
        <f>'（２）ＫＰＩ達成進度'!H67</f>
        <v>404.78464359829883</v>
      </c>
      <c r="J6" s="121">
        <v>412.06070241041812</v>
      </c>
      <c r="K6" s="122"/>
      <c r="L6" s="102" t="s">
        <v>17</v>
      </c>
    </row>
    <row r="7" spans="1:12" ht="18" customHeight="1">
      <c r="A7" s="108" t="s">
        <v>18</v>
      </c>
      <c r="B7" s="119">
        <f>'（１）收支狀況'!K67</f>
        <v>6846388</v>
      </c>
      <c r="C7" s="119">
        <v>7022371</v>
      </c>
      <c r="D7" s="119">
        <f t="shared" si="0"/>
        <v>-175983</v>
      </c>
      <c r="E7" s="109"/>
      <c r="G7" s="108" t="s">
        <v>19</v>
      </c>
      <c r="H7" s="120">
        <v>0.8</v>
      </c>
      <c r="I7" s="120">
        <f>'（２）ＫＰＩ達成進度'!K67</f>
        <v>0.81347396221523105</v>
      </c>
      <c r="J7" s="120">
        <v>0.82809626690196592</v>
      </c>
      <c r="K7" s="120"/>
      <c r="L7" s="102" t="s">
        <v>20</v>
      </c>
    </row>
    <row r="8" spans="1:12" ht="18" customHeight="1">
      <c r="A8" s="108" t="s">
        <v>21</v>
      </c>
      <c r="B8" s="119">
        <v>139689</v>
      </c>
      <c r="C8" s="119">
        <v>142400.14441054227</v>
      </c>
      <c r="D8" s="119">
        <f>B8-C8</f>
        <v>-2711.1444105422706</v>
      </c>
      <c r="E8" s="109"/>
      <c r="G8" s="108" t="s">
        <v>22</v>
      </c>
      <c r="H8" s="120">
        <v>2.5000000000000001E-3</v>
      </c>
      <c r="I8" s="247">
        <f>'（２）ＫＰＩ達成進度'!N67</f>
        <v>2.4147136845526327E-3</v>
      </c>
      <c r="J8" s="120">
        <v>2.4176905865490291E-3</v>
      </c>
      <c r="K8" s="120"/>
      <c r="L8" s="102" t="s">
        <v>23</v>
      </c>
    </row>
    <row r="9" spans="1:12" ht="18" customHeight="1">
      <c r="A9" s="108" t="s">
        <v>24</v>
      </c>
      <c r="B9" s="120">
        <v>0.65700000000000003</v>
      </c>
      <c r="C9" s="120">
        <v>0.66619491492613281</v>
      </c>
      <c r="D9" s="120">
        <f t="shared" si="0"/>
        <v>-9.1949149261327801E-3</v>
      </c>
      <c r="E9" s="120"/>
      <c r="G9" s="108" t="s">
        <v>25</v>
      </c>
      <c r="H9" s="120">
        <v>4.0000000000000001E-3</v>
      </c>
      <c r="I9" s="120">
        <f>'（２）ＫＰＩ達成進度'!Q67</f>
        <v>7.0266314564098502E-3</v>
      </c>
      <c r="J9" s="120">
        <v>7.1953777427839049E-3</v>
      </c>
      <c r="K9" s="120"/>
      <c r="L9" s="102" t="s">
        <v>26</v>
      </c>
    </row>
    <row r="10" spans="1:12" ht="18" customHeight="1">
      <c r="A10" s="108" t="s">
        <v>27</v>
      </c>
      <c r="B10" s="119">
        <v>30613</v>
      </c>
      <c r="C10" s="119">
        <v>29802.750758000006</v>
      </c>
      <c r="D10" s="119">
        <f t="shared" si="0"/>
        <v>810.24924199999441</v>
      </c>
      <c r="E10" s="109"/>
      <c r="G10" s="108" t="s">
        <v>28</v>
      </c>
      <c r="H10" s="120">
        <v>0.8</v>
      </c>
      <c r="I10" s="120">
        <f>'（２）ＫＰＩ達成進度'!T67</f>
        <v>0.89999999999999947</v>
      </c>
      <c r="J10" s="120">
        <v>0.89999999999999958</v>
      </c>
      <c r="K10" s="120"/>
      <c r="L10" s="102" t="s">
        <v>29</v>
      </c>
    </row>
    <row r="11" spans="1:12" ht="18" customHeight="1">
      <c r="A11" s="108" t="s">
        <v>30</v>
      </c>
      <c r="B11" s="120">
        <v>0.14399999999999999</v>
      </c>
      <c r="C11" s="120">
        <v>0.13942711285846615</v>
      </c>
      <c r="D11" s="120">
        <f t="shared" si="0"/>
        <v>4.5728871415338379E-3</v>
      </c>
      <c r="E11" s="120"/>
      <c r="G11" s="108" t="s">
        <v>31</v>
      </c>
      <c r="H11" s="120">
        <v>1</v>
      </c>
      <c r="I11" s="120">
        <f>'（２）ＫＰＩ達成進度'!W67</f>
        <v>0.80521091811414414</v>
      </c>
      <c r="J11" s="120">
        <v>0.72115384615384615</v>
      </c>
      <c r="K11" s="120"/>
      <c r="L11" s="102" t="s">
        <v>32</v>
      </c>
    </row>
    <row r="12" spans="1:12" ht="9.6" customHeight="1">
      <c r="L12" s="100"/>
    </row>
    <row r="13" spans="1:12" ht="15.75" customHeight="1">
      <c r="A13" s="112" t="s">
        <v>33</v>
      </c>
      <c r="E13" s="362" t="s">
        <v>5</v>
      </c>
      <c r="G13" s="112" t="s">
        <v>34</v>
      </c>
      <c r="K13" s="362" t="s">
        <v>35</v>
      </c>
      <c r="L13" s="100"/>
    </row>
    <row r="14" spans="1:12" s="107" customFormat="1" ht="14.25">
      <c r="A14" s="123"/>
      <c r="B14" s="123" t="s">
        <v>8</v>
      </c>
      <c r="C14" s="123" t="s">
        <v>36</v>
      </c>
      <c r="D14" s="123" t="s">
        <v>13</v>
      </c>
      <c r="E14" s="123" t="s">
        <v>37</v>
      </c>
      <c r="G14" s="123"/>
      <c r="H14" s="123" t="s">
        <v>8</v>
      </c>
      <c r="I14" s="123" t="s">
        <v>36</v>
      </c>
      <c r="J14" s="123" t="s">
        <v>13</v>
      </c>
      <c r="K14" s="123" t="s">
        <v>37</v>
      </c>
    </row>
    <row r="15" spans="1:12" ht="18" customHeight="1">
      <c r="A15" s="108" t="s">
        <v>38</v>
      </c>
      <c r="B15" s="119">
        <f>SUM('（３）業績構成比'!M68:M98)/1000</f>
        <v>59054.440319999987</v>
      </c>
      <c r="C15" s="120">
        <f>IFERROR(B15/$B$6,"")</f>
        <v>0.27335731743067138</v>
      </c>
      <c r="D15" s="120">
        <v>0.30917275307595016</v>
      </c>
      <c r="E15" s="120">
        <f>IFERROR(C15-D15,"")</f>
        <v>-3.5815435645278781E-2</v>
      </c>
      <c r="G15" s="108" t="s">
        <v>39</v>
      </c>
      <c r="H15" s="119">
        <f>SUM('（４）訂單數量構成比'!M68:M98)</f>
        <v>3161741</v>
      </c>
      <c r="I15" s="120">
        <f t="shared" ref="I15:I23" si="1">IFERROR(H15/$B$7,"")</f>
        <v>0.46181154208613362</v>
      </c>
      <c r="J15" s="120">
        <v>0.49197500388401583</v>
      </c>
      <c r="K15" s="120">
        <f t="shared" ref="K15:K23" si="2">IFERROR(I15-J15,"")</f>
        <v>-3.0163461797882207E-2</v>
      </c>
      <c r="L15" s="100"/>
    </row>
    <row r="16" spans="1:12" ht="18" customHeight="1">
      <c r="A16" s="108" t="s">
        <v>40</v>
      </c>
      <c r="B16" s="119">
        <f>SUM('（３）業績構成比'!S68:S98)/1000</f>
        <v>15941.530359999999</v>
      </c>
      <c r="C16" s="120">
        <f>IFERROR(B16/$B$6,"")</f>
        <v>7.3791808902697695E-2</v>
      </c>
      <c r="D16" s="120">
        <v>6.489792103610964E-2</v>
      </c>
      <c r="E16" s="120">
        <f t="shared" ref="E16:E23" si="3">IFERROR(C16-D16,"")</f>
        <v>8.8938878665880544E-3</v>
      </c>
      <c r="G16" s="108" t="s">
        <v>40</v>
      </c>
      <c r="H16" s="119">
        <f>SUM('（４）訂單數量構成比'!S68:S98)</f>
        <v>687743</v>
      </c>
      <c r="I16" s="120">
        <f t="shared" si="1"/>
        <v>0.10045340696437303</v>
      </c>
      <c r="J16" s="120">
        <v>7.7747387598860837E-2</v>
      </c>
      <c r="K16" s="120">
        <f t="shared" si="2"/>
        <v>2.2706019365512198E-2</v>
      </c>
      <c r="L16" s="100"/>
    </row>
    <row r="17" spans="1:17" ht="18" customHeight="1">
      <c r="A17" s="108" t="s">
        <v>41</v>
      </c>
      <c r="B17" s="119">
        <f>SUM('（３）業績構成比'!U68:U98)/1000</f>
        <v>21531.055689999997</v>
      </c>
      <c r="C17" s="120">
        <f>IFERROR(B17/$B$6,"")</f>
        <v>9.9665183396471721E-2</v>
      </c>
      <c r="D17" s="120">
        <v>9.1413134516809672E-2</v>
      </c>
      <c r="E17" s="120">
        <f t="shared" si="3"/>
        <v>8.2520488796620495E-3</v>
      </c>
      <c r="G17" s="108" t="s">
        <v>42</v>
      </c>
      <c r="H17" s="119">
        <f>SUM('（４）訂單數量構成比'!U68:U98)</f>
        <v>650381</v>
      </c>
      <c r="I17" s="120">
        <f t="shared" si="1"/>
        <v>9.4996222825817059E-2</v>
      </c>
      <c r="J17" s="120">
        <v>8.737333871992807E-2</v>
      </c>
      <c r="K17" s="120">
        <f t="shared" si="2"/>
        <v>7.6228841058889885E-3</v>
      </c>
      <c r="L17" s="100"/>
    </row>
    <row r="18" spans="1:17" ht="18" customHeight="1">
      <c r="A18" s="108" t="s">
        <v>43</v>
      </c>
      <c r="B18" s="119">
        <f>SUM('（３）業績構成比'!W68:W98)/1000</f>
        <v>583.06385</v>
      </c>
      <c r="C18" s="120">
        <f t="shared" ref="C18:C23" si="4">IFERROR(B18/$B$6,"")</f>
        <v>2.6989464139044678E-3</v>
      </c>
      <c r="D18" s="120">
        <v>8.9375713891045143E-3</v>
      </c>
      <c r="E18" s="120">
        <f t="shared" si="3"/>
        <v>-6.2386249752000465E-3</v>
      </c>
      <c r="G18" s="108" t="s">
        <v>44</v>
      </c>
      <c r="H18" s="119">
        <f>SUM('（４）訂單數量構成比'!W68:W98)</f>
        <v>21895</v>
      </c>
      <c r="I18" s="120">
        <f t="shared" si="1"/>
        <v>3.198036687374423E-3</v>
      </c>
      <c r="J18" s="120">
        <v>9.3529663983859587E-3</v>
      </c>
      <c r="K18" s="120">
        <f t="shared" si="2"/>
        <v>-6.1549297110115361E-3</v>
      </c>
      <c r="L18" s="100"/>
    </row>
    <row r="19" spans="1:17" ht="18" customHeight="1">
      <c r="A19" s="108" t="s">
        <v>45</v>
      </c>
      <c r="B19" s="119">
        <f>SUM('（３）業績構成比'!AC68:AC98)/1000</f>
        <v>37471.285719999993</v>
      </c>
      <c r="C19" s="120">
        <f t="shared" si="4"/>
        <v>0.17345097319681826</v>
      </c>
      <c r="D19" s="120">
        <v>0.17224238173865336</v>
      </c>
      <c r="E19" s="120">
        <f t="shared" si="3"/>
        <v>1.2085914581649038E-3</v>
      </c>
      <c r="G19" s="108" t="s">
        <v>46</v>
      </c>
      <c r="H19" s="119">
        <f>SUM('（４）訂單數量構成比'!AC68:AC98)</f>
        <v>689243</v>
      </c>
      <c r="I19" s="120">
        <f t="shared" si="1"/>
        <v>0.10067250059447405</v>
      </c>
      <c r="J19" s="120">
        <v>9.7393316302997954E-2</v>
      </c>
      <c r="K19" s="120">
        <f t="shared" si="2"/>
        <v>3.2791842914760977E-3</v>
      </c>
      <c r="L19" s="100"/>
    </row>
    <row r="20" spans="1:17" ht="18" customHeight="1">
      <c r="A20" s="108" t="s">
        <v>47</v>
      </c>
      <c r="B20" s="119">
        <f>SUM('（３）業績構成比'!AE68:AE98)/1000</f>
        <v>45573.246499999987</v>
      </c>
      <c r="C20" s="120">
        <f t="shared" si="4"/>
        <v>0.21095416944672404</v>
      </c>
      <c r="D20" s="120">
        <v>0.16830919200215963</v>
      </c>
      <c r="E20" s="120">
        <f t="shared" si="3"/>
        <v>4.2644977444564414E-2</v>
      </c>
      <c r="G20" s="108" t="s">
        <v>48</v>
      </c>
      <c r="H20" s="119">
        <f>SUM('（４）訂單數量構成比'!AE68:AE98)</f>
        <v>738246</v>
      </c>
      <c r="I20" s="120">
        <f t="shared" si="1"/>
        <v>0.10782999736503394</v>
      </c>
      <c r="J20" s="120">
        <v>8.3111672681491763E-2</v>
      </c>
      <c r="K20" s="120">
        <f t="shared" si="2"/>
        <v>2.4718324683542181E-2</v>
      </c>
      <c r="L20" s="100"/>
    </row>
    <row r="21" spans="1:17" ht="18" customHeight="1">
      <c r="A21" s="108" t="s">
        <v>49</v>
      </c>
      <c r="B21" s="119">
        <f>SUM('（３）業績構成比'!AG68:AG98)/1000</f>
        <v>7588.0624200000011</v>
      </c>
      <c r="C21" s="120">
        <f t="shared" ref="C21" si="5">IFERROR(B21/$B$6,"")</f>
        <v>3.5124410228729253E-2</v>
      </c>
      <c r="D21" s="120">
        <v>1.2486599141474942E-2</v>
      </c>
      <c r="E21" s="120">
        <f t="shared" ref="E21" si="6">IFERROR(C21-D21,"")</f>
        <v>2.2637811087254309E-2</v>
      </c>
      <c r="G21" s="108" t="s">
        <v>50</v>
      </c>
      <c r="H21" s="119">
        <f>SUM('（４）訂單數量構成比'!AG68:AG98)</f>
        <v>135899</v>
      </c>
      <c r="I21" s="120">
        <f t="shared" ref="I21" si="7">IFERROR(H21/$B$7,"")</f>
        <v>1.9849736824731522E-2</v>
      </c>
      <c r="J21" s="120">
        <v>7.6751854893454081E-3</v>
      </c>
      <c r="K21" s="120">
        <f t="shared" ref="K21" si="8">IFERROR(I21-J21,"")</f>
        <v>1.2174551335386113E-2</v>
      </c>
      <c r="L21" s="100"/>
    </row>
    <row r="22" spans="1:17" ht="18" customHeight="1">
      <c r="A22" s="108" t="s">
        <v>51</v>
      </c>
      <c r="B22" s="119">
        <f>SUM('（３）業績構成比'!AI68:AI98)/1000</f>
        <v>19749.874130000004</v>
      </c>
      <c r="C22" s="120">
        <f t="shared" si="4"/>
        <v>9.1420265479034798E-2</v>
      </c>
      <c r="D22" s="120">
        <v>0.1418354926213298</v>
      </c>
      <c r="E22" s="120">
        <f t="shared" si="3"/>
        <v>-5.0415227142295002E-2</v>
      </c>
      <c r="G22" s="108" t="s">
        <v>52</v>
      </c>
      <c r="H22" s="119">
        <f>SUM('（４）訂單數量構成比'!AI68:AI98)</f>
        <v>535660</v>
      </c>
      <c r="I22" s="120">
        <f t="shared" si="1"/>
        <v>7.8239795933271669E-2</v>
      </c>
      <c r="J22" s="120">
        <v>0.11824809597783996</v>
      </c>
      <c r="K22" s="120">
        <f t="shared" si="2"/>
        <v>-4.000830004456829E-2</v>
      </c>
      <c r="L22" s="100"/>
    </row>
    <row r="23" spans="1:17" ht="18" customHeight="1">
      <c r="A23" s="108" t="s">
        <v>53</v>
      </c>
      <c r="B23" s="119">
        <f>SUM('（３）業績構成比'!AK68:AK98)/1000</f>
        <v>8541.3151899999993</v>
      </c>
      <c r="C23" s="120">
        <f t="shared" si="4"/>
        <v>3.9536925504948139E-2</v>
      </c>
      <c r="D23" s="120">
        <v>3.0704954478408219E-2</v>
      </c>
      <c r="E23" s="120">
        <f t="shared" si="3"/>
        <v>8.8319710265399205E-3</v>
      </c>
      <c r="G23" s="108" t="s">
        <v>54</v>
      </c>
      <c r="H23" s="119">
        <f>SUM('（４）訂單數量構成比'!AK68:AK98)</f>
        <v>225580</v>
      </c>
      <c r="I23" s="120">
        <f t="shared" si="1"/>
        <v>3.2948760718790694E-2</v>
      </c>
      <c r="J23" s="120">
        <v>2.7123032947134237E-2</v>
      </c>
      <c r="K23" s="120">
        <f t="shared" si="2"/>
        <v>5.8257277716564568E-3</v>
      </c>
      <c r="L23" s="100"/>
    </row>
    <row r="24" spans="1:17" ht="15.75" customHeight="1">
      <c r="C24" s="114">
        <f>SUM(C15:C23)</f>
        <v>0.99999999999999978</v>
      </c>
      <c r="D24" s="114">
        <f t="shared" ref="D24" si="9">SUM(D15:D23)</f>
        <v>1</v>
      </c>
      <c r="I24" s="114">
        <f t="shared" ref="I24:J24" si="10">SUM(I15:I23)</f>
        <v>1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55</v>
      </c>
      <c r="L26" s="100"/>
    </row>
    <row r="27" spans="1:17" ht="15.75" customHeight="1">
      <c r="A27" s="108" t="s">
        <v>56</v>
      </c>
      <c r="B27" s="108" t="s">
        <v>8</v>
      </c>
      <c r="C27" s="108" t="s">
        <v>9</v>
      </c>
      <c r="D27" s="108" t="s">
        <v>10</v>
      </c>
      <c r="E27" s="108" t="s">
        <v>11</v>
      </c>
      <c r="L27" s="100"/>
    </row>
    <row r="28" spans="1:17" ht="18" customHeight="1">
      <c r="A28" s="108" t="s">
        <v>57</v>
      </c>
      <c r="B28" s="236">
        <f>'（５-1）品群別人時生產性(18℃-飯糰)'!C1</f>
        <v>786.79158282222113</v>
      </c>
      <c r="C28" s="236">
        <v>759.38363247546931</v>
      </c>
      <c r="D28" s="249">
        <f t="shared" ref="D28:D36" si="11">B28-C28</f>
        <v>27.407950346751818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58</v>
      </c>
      <c r="B29" s="236">
        <f>'（５-2）品群別人時生產性(18℃-壽司手卷)'!C1</f>
        <v>279.19009307947175</v>
      </c>
      <c r="C29" s="236">
        <v>253.12916836525136</v>
      </c>
      <c r="D29" s="249">
        <f t="shared" si="11"/>
        <v>26.060924714220391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42</v>
      </c>
      <c r="B30" s="236">
        <f>'（５-3）品群別人時生產性(4℃-飯糰)'!C1</f>
        <v>328.93369836246939</v>
      </c>
      <c r="C30" s="236">
        <v>313.42940966437516</v>
      </c>
      <c r="D30" s="249">
        <f t="shared" si="11"/>
        <v>15.504288698094228</v>
      </c>
      <c r="E30" s="110"/>
      <c r="L30" s="100"/>
    </row>
    <row r="31" spans="1:17" ht="18" customHeight="1">
      <c r="A31" s="108" t="s">
        <v>44</v>
      </c>
      <c r="B31" s="236">
        <f>'（５-4）品群別人時生產性(4℃-壽司手卷)'!C1</f>
        <v>475.34232639250843</v>
      </c>
      <c r="C31" s="236">
        <v>446.42305610116256</v>
      </c>
      <c r="D31" s="249">
        <f t="shared" si="11"/>
        <v>28.919270291345867</v>
      </c>
      <c r="E31" s="110"/>
      <c r="L31" s="100"/>
    </row>
    <row r="32" spans="1:17" ht="18" customHeight="1">
      <c r="A32" s="108" t="s">
        <v>46</v>
      </c>
      <c r="B32" s="236">
        <f>'（５-5）品群別人時生產性(微波主食) '!C1</f>
        <v>79.343759477416413</v>
      </c>
      <c r="C32" s="236">
        <v>76.768727358539365</v>
      </c>
      <c r="D32" s="249">
        <f t="shared" si="11"/>
        <v>2.5750321188770471</v>
      </c>
      <c r="E32" s="110"/>
      <c r="L32" s="100"/>
    </row>
    <row r="33" spans="1:5" s="100" customFormat="1" ht="18" customHeight="1">
      <c r="A33" s="108" t="s">
        <v>48</v>
      </c>
      <c r="B33" s="236">
        <f>'（５-6）品群別人時生產性(便當)'!C1</f>
        <v>76.24199728175536</v>
      </c>
      <c r="C33" s="236">
        <v>73.830614963665838</v>
      </c>
      <c r="D33" s="249">
        <f t="shared" si="11"/>
        <v>2.4113823180895224</v>
      </c>
      <c r="E33" s="110"/>
    </row>
    <row r="34" spans="1:5" s="100" customFormat="1" ht="18" customHeight="1">
      <c r="A34" s="108" t="s">
        <v>50</v>
      </c>
      <c r="B34" s="236">
        <f>'（５-7）品群別人時生產性(熱食義麵) '!C1</f>
        <v>66.862962225966257</v>
      </c>
      <c r="C34" s="236">
        <v>72.062328996029734</v>
      </c>
      <c r="D34" s="249">
        <f t="shared" si="11"/>
        <v>-5.1993667700634774</v>
      </c>
      <c r="E34" s="110"/>
    </row>
    <row r="35" spans="1:5" s="100" customFormat="1" ht="18" customHeight="1">
      <c r="A35" s="108" t="s">
        <v>52</v>
      </c>
      <c r="B35" s="236">
        <f>'（５-8）品群別人時生產性(季節調理麵) '!C1</f>
        <v>156.4210589539862</v>
      </c>
      <c r="C35" s="236">
        <v>154.2678899239701</v>
      </c>
      <c r="D35" s="249">
        <f t="shared" si="11"/>
        <v>2.1531690300161017</v>
      </c>
      <c r="E35" s="110"/>
    </row>
    <row r="36" spans="1:5" s="100" customFormat="1" ht="18" customHeight="1">
      <c r="A36" s="104" t="s">
        <v>54</v>
      </c>
      <c r="B36" s="236">
        <f>'（５-9）品群別人時生產性(微波小吃)'!C1</f>
        <v>77.128630662309803</v>
      </c>
      <c r="C36" s="236">
        <v>75.979312462860435</v>
      </c>
      <c r="D36" s="249">
        <f t="shared" si="11"/>
        <v>1.1493181994493682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63B1-31F4-4298-853E-B2F40ADB0879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topLeftCell="A10" zoomScaleNormal="60" zoomScaleSheetLayoutView="100" workbookViewId="0">
      <selection activeCell="E6" sqref="E6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8" t="s">
        <v>59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00"/>
    </row>
    <row r="2" spans="1:16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6" ht="21.6" customHeight="1">
      <c r="A3" s="116" t="s">
        <v>1</v>
      </c>
      <c r="B3" s="117">
        <v>10</v>
      </c>
      <c r="C3" s="172" t="s">
        <v>60</v>
      </c>
      <c r="D3" s="117" t="s">
        <v>61</v>
      </c>
      <c r="E3" s="116" t="s">
        <v>2</v>
      </c>
      <c r="F3" s="461" t="s">
        <v>3</v>
      </c>
      <c r="G3" s="462"/>
      <c r="H3" s="101"/>
      <c r="I3" s="111"/>
      <c r="J3" s="101"/>
      <c r="K3" s="101"/>
      <c r="M3" s="101"/>
      <c r="N3" s="101"/>
    </row>
    <row r="4" spans="1:16" ht="15.75" customHeight="1">
      <c r="A4" s="112" t="s">
        <v>62</v>
      </c>
      <c r="E4" s="103" t="s">
        <v>5</v>
      </c>
      <c r="G4" s="113" t="s">
        <v>6</v>
      </c>
      <c r="L4" s="100"/>
    </row>
    <row r="5" spans="1:16" s="105" customFormat="1" ht="15.75" customHeight="1">
      <c r="A5" s="124" t="s">
        <v>7</v>
      </c>
      <c r="B5" s="124" t="s">
        <v>63</v>
      </c>
      <c r="C5" s="124" t="s">
        <v>64</v>
      </c>
      <c r="D5" s="118" t="s">
        <v>10</v>
      </c>
      <c r="E5" s="118" t="s">
        <v>11</v>
      </c>
      <c r="G5" s="124" t="s">
        <v>7</v>
      </c>
      <c r="H5" s="118" t="s">
        <v>12</v>
      </c>
      <c r="I5" s="118" t="s">
        <v>65</v>
      </c>
      <c r="J5" s="118" t="s">
        <v>66</v>
      </c>
      <c r="K5" s="118" t="s">
        <v>11</v>
      </c>
      <c r="L5" s="106" t="s">
        <v>14</v>
      </c>
    </row>
    <row r="6" spans="1:16" ht="18" customHeight="1">
      <c r="A6" s="108" t="s">
        <v>15</v>
      </c>
      <c r="B6" s="119">
        <f>'（１）收支狀況'!G93/1000</f>
        <v>50222.624539999997</v>
      </c>
      <c r="C6" s="119">
        <v>48473.977959999997</v>
      </c>
      <c r="D6" s="119">
        <f>B6-C6</f>
        <v>1748.6465800000005</v>
      </c>
      <c r="E6" s="243">
        <f>'（１）收支狀況'!H67:H67/1000</f>
        <v>216033.87418000001</v>
      </c>
      <c r="G6" s="244" t="s">
        <v>67</v>
      </c>
      <c r="H6" s="245"/>
      <c r="I6" s="245">
        <f>'（２）ＫＰＩ達成進度'!G93</f>
        <v>405.78377188419046</v>
      </c>
      <c r="J6" s="245">
        <v>409.9704896949911</v>
      </c>
      <c r="K6" s="245">
        <f>'（２）ＫＰＩ達成進度'!H67</f>
        <v>404.78464359829883</v>
      </c>
      <c r="L6" s="102" t="s">
        <v>17</v>
      </c>
    </row>
    <row r="7" spans="1:16" ht="18" customHeight="1">
      <c r="A7" s="108" t="s">
        <v>18</v>
      </c>
      <c r="B7" s="119">
        <f>'（１）收支狀況'!J93</f>
        <v>1583955</v>
      </c>
      <c r="C7" s="119">
        <v>1532303</v>
      </c>
      <c r="D7" s="119">
        <f t="shared" ref="D7:D11" si="0">B7-C7</f>
        <v>51652</v>
      </c>
      <c r="E7" s="243">
        <f>'（１）收支狀況'!K67:K67</f>
        <v>6846388</v>
      </c>
      <c r="G7" s="244" t="s">
        <v>68</v>
      </c>
      <c r="H7" s="246">
        <v>0.8</v>
      </c>
      <c r="I7" s="120">
        <f>'（２）ＫＰＩ達成進度'!J93</f>
        <v>0.81548185668044704</v>
      </c>
      <c r="J7" s="120">
        <v>0.82389567864749014</v>
      </c>
      <c r="K7" s="246">
        <f>'（２）ＫＰＩ達成進度'!K67</f>
        <v>0.81347396221523105</v>
      </c>
      <c r="L7" s="102" t="s">
        <v>20</v>
      </c>
    </row>
    <row r="8" spans="1:16" ht="18" customHeight="1">
      <c r="A8" s="108" t="s">
        <v>69</v>
      </c>
      <c r="B8" s="119">
        <f>'（１）收支狀況'!M93/1000</f>
        <v>33328.990303619175</v>
      </c>
      <c r="C8" s="119">
        <v>31943.35535102</v>
      </c>
      <c r="D8" s="119">
        <f>B8-C8</f>
        <v>1385.6349525991754</v>
      </c>
      <c r="E8" s="243">
        <f>'（１）收支狀況'!N67:N67/1000</f>
        <v>142949.9526596787</v>
      </c>
      <c r="G8" s="244" t="s">
        <v>22</v>
      </c>
      <c r="H8" s="120">
        <v>2.5000000000000001E-3</v>
      </c>
      <c r="I8" s="247">
        <f>'（２）ＫＰＩ達成進度'!M93</f>
        <v>2.4152334455899674E-3</v>
      </c>
      <c r="J8" s="247">
        <v>2.4125727800286471E-3</v>
      </c>
      <c r="K8" s="247">
        <f>'（２）ＫＰＩ達成進度'!N67</f>
        <v>2.4147136845526327E-3</v>
      </c>
      <c r="L8" s="102" t="s">
        <v>23</v>
      </c>
    </row>
    <row r="9" spans="1:16" ht="18" customHeight="1">
      <c r="A9" s="108" t="s">
        <v>24</v>
      </c>
      <c r="B9" s="246">
        <f>'（１）收支狀況'!P93</f>
        <v>0.66362502176831029</v>
      </c>
      <c r="C9" s="246">
        <v>0.65897945032238092</v>
      </c>
      <c r="D9" s="246">
        <f t="shared" si="0"/>
        <v>4.645571445929364E-3</v>
      </c>
      <c r="E9" s="246">
        <f>'（１）收支狀況'!Q67</f>
        <v>0.66170156510072309</v>
      </c>
      <c r="G9" s="244" t="s">
        <v>25</v>
      </c>
      <c r="H9" s="120">
        <v>4.0000000000000001E-3</v>
      </c>
      <c r="I9" s="120">
        <f>'（２）ＫＰＩ達成進度'!P93</f>
        <v>6.895977232729107E-3</v>
      </c>
      <c r="J9" s="120">
        <v>6.9523603904110953E-3</v>
      </c>
      <c r="K9" s="120">
        <f>'（２）ＫＰＩ達成進度'!Q67</f>
        <v>7.0266314564098502E-3</v>
      </c>
      <c r="L9" s="102" t="s">
        <v>26</v>
      </c>
    </row>
    <row r="10" spans="1:16" ht="18" customHeight="1">
      <c r="A10" s="108" t="s">
        <v>27</v>
      </c>
      <c r="B10" s="119">
        <f>'（１）收支狀況'!S93/1000</f>
        <v>7202.544414</v>
      </c>
      <c r="C10" s="119">
        <v>7030.0901960000001</v>
      </c>
      <c r="D10" s="119">
        <f t="shared" si="0"/>
        <v>172.45421799999986</v>
      </c>
      <c r="E10" s="243">
        <f>'（１）收支狀況'!T67/1000</f>
        <v>29741.620030000002</v>
      </c>
      <c r="G10" s="244" t="s">
        <v>70</v>
      </c>
      <c r="H10" s="246">
        <v>0.8</v>
      </c>
      <c r="I10" s="246">
        <f>'（２）ＫＰＩ達成進度'!S93</f>
        <v>0.90000000000000013</v>
      </c>
      <c r="J10" s="246">
        <v>0.90000000000000013</v>
      </c>
      <c r="K10" s="246">
        <f>'（２）ＫＰＩ達成進度'!T67</f>
        <v>0.89999999999999947</v>
      </c>
      <c r="L10" s="102" t="s">
        <v>29</v>
      </c>
      <c r="M10" s="363"/>
      <c r="N10" s="363"/>
      <c r="O10" s="363"/>
      <c r="P10" s="363"/>
    </row>
    <row r="11" spans="1:16" ht="18" customHeight="1">
      <c r="A11" s="108" t="s">
        <v>30</v>
      </c>
      <c r="B11" s="246">
        <f>'（１）收支狀況'!V93</f>
        <v>0.14341234612825751</v>
      </c>
      <c r="C11" s="246">
        <v>0.14502812626191164</v>
      </c>
      <c r="D11" s="246">
        <f t="shared" si="0"/>
        <v>-1.6157801336541266E-3</v>
      </c>
      <c r="E11" s="246">
        <f>'（１）收支狀況'!W67</f>
        <v>0.13767109506733746</v>
      </c>
      <c r="G11" s="244" t="s">
        <v>71</v>
      </c>
      <c r="H11" s="246">
        <v>1</v>
      </c>
      <c r="I11" s="359">
        <f>44/52*100%</f>
        <v>0.84615384615384615</v>
      </c>
      <c r="J11" s="359">
        <v>0.82692307692307687</v>
      </c>
      <c r="K11" s="359">
        <f>'（２）ＫＰＩ達成進度'!W67</f>
        <v>0.80521091811414414</v>
      </c>
      <c r="L11" s="102" t="s">
        <v>32</v>
      </c>
      <c r="M11" s="364"/>
      <c r="N11" s="364"/>
      <c r="O11" s="364"/>
      <c r="P11" s="364"/>
    </row>
    <row r="12" spans="1:16" ht="9.6" customHeight="1">
      <c r="L12" s="100"/>
    </row>
    <row r="13" spans="1:16" ht="15.75" customHeight="1">
      <c r="A13" s="112" t="s">
        <v>33</v>
      </c>
      <c r="E13" s="362" t="s">
        <v>5</v>
      </c>
      <c r="G13" s="112" t="s">
        <v>34</v>
      </c>
      <c r="K13" s="362" t="s">
        <v>35</v>
      </c>
      <c r="L13" s="100"/>
    </row>
    <row r="14" spans="1:16" s="107" customFormat="1" ht="14.25">
      <c r="A14" s="123"/>
      <c r="B14" s="173" t="s">
        <v>63</v>
      </c>
      <c r="C14" s="123" t="s">
        <v>36</v>
      </c>
      <c r="D14" s="173" t="s">
        <v>72</v>
      </c>
      <c r="E14" s="123" t="s">
        <v>37</v>
      </c>
      <c r="G14" s="123"/>
      <c r="H14" s="173" t="s">
        <v>63</v>
      </c>
      <c r="I14" s="123" t="s">
        <v>36</v>
      </c>
      <c r="J14" s="173" t="s">
        <v>72</v>
      </c>
      <c r="K14" s="123" t="s">
        <v>37</v>
      </c>
    </row>
    <row r="15" spans="1:16" ht="18" customHeight="1">
      <c r="A15" s="108" t="s">
        <v>38</v>
      </c>
      <c r="B15" s="119">
        <f>SUM('（３）業績構成比'!M95:M101)/1000</f>
        <v>14536.252249999998</v>
      </c>
      <c r="C15" s="246">
        <f>IFERROR(B15/$B$6,"")</f>
        <v>0.28943633239283512</v>
      </c>
      <c r="D15" s="246">
        <v>0.26789508219679853</v>
      </c>
      <c r="E15" s="246">
        <f>IFERROR(C15-D15,"")</f>
        <v>2.1541250196036588E-2</v>
      </c>
      <c r="G15" s="108" t="s">
        <v>39</v>
      </c>
      <c r="H15" s="119">
        <f>SUM('（４）訂單數量構成比'!M95:M101)</f>
        <v>754678</v>
      </c>
      <c r="I15" s="246">
        <f>IFERROR(H15/$B$7,"")</f>
        <v>0.47645166687184926</v>
      </c>
      <c r="J15" s="246">
        <v>0.45511821095436084</v>
      </c>
      <c r="K15" s="246">
        <f t="shared" ref="K15:K23" si="1">IFERROR(I15-J15,"")</f>
        <v>2.133345591748842E-2</v>
      </c>
      <c r="L15" s="100"/>
    </row>
    <row r="16" spans="1:16" ht="18" customHeight="1">
      <c r="A16" s="108" t="s">
        <v>40</v>
      </c>
      <c r="B16" s="119">
        <f>SUM('（３）業績構成比'!S95:S101)/1000</f>
        <v>3826.0247000000004</v>
      </c>
      <c r="C16" s="246">
        <f t="shared" ref="C16:C23" si="2">IFERROR(B16/$B$6,"")</f>
        <v>7.6181297473865567E-2</v>
      </c>
      <c r="D16" s="246">
        <v>8.1171381132508977E-2</v>
      </c>
      <c r="E16" s="246">
        <f t="shared" ref="E16:E23" si="3">IFERROR(C16-D16,"")</f>
        <v>-4.99008365864341E-3</v>
      </c>
      <c r="G16" s="108" t="s">
        <v>40</v>
      </c>
      <c r="H16" s="119">
        <f>SUM('（４）訂單數量構成比'!S95:S101)</f>
        <v>164950</v>
      </c>
      <c r="I16" s="246">
        <f>IFERROR(H16/$B$7,"")</f>
        <v>0.10413805947769982</v>
      </c>
      <c r="J16" s="246">
        <v>0.11331048754717572</v>
      </c>
      <c r="K16" s="246">
        <f t="shared" si="1"/>
        <v>-9.1724280694759075E-3</v>
      </c>
      <c r="L16" s="100"/>
    </row>
    <row r="17" spans="1:17" ht="18" customHeight="1">
      <c r="A17" s="108" t="s">
        <v>41</v>
      </c>
      <c r="B17" s="119">
        <f>SUM('（３）業績構成比'!U95:U101)/1000</f>
        <v>4652.7803800000002</v>
      </c>
      <c r="C17" s="246">
        <f t="shared" si="2"/>
        <v>9.2643114982855504E-2</v>
      </c>
      <c r="D17" s="246">
        <v>0.10080097664012717</v>
      </c>
      <c r="E17" s="246">
        <f t="shared" si="3"/>
        <v>-8.15786165727167E-3</v>
      </c>
      <c r="G17" s="108" t="s">
        <v>42</v>
      </c>
      <c r="H17" s="119">
        <f>SUM('（４）訂單數量構成比'!U95:U101)</f>
        <v>143254</v>
      </c>
      <c r="I17" s="246">
        <f t="shared" ref="I17:I23" si="4">IFERROR(H17/$B$7,"")</f>
        <v>9.0440700651217995E-2</v>
      </c>
      <c r="J17" s="246">
        <v>9.6333427527062213E-2</v>
      </c>
      <c r="K17" s="246">
        <f t="shared" si="1"/>
        <v>-5.8927268758442175E-3</v>
      </c>
      <c r="L17" s="100"/>
    </row>
    <row r="18" spans="1:17" ht="18" customHeight="1">
      <c r="A18" s="108" t="s">
        <v>43</v>
      </c>
      <c r="B18" s="119">
        <f>SUM('（３）業績構成比'!W95:W101)/1000</f>
        <v>0</v>
      </c>
      <c r="C18" s="246">
        <f t="shared" si="2"/>
        <v>0</v>
      </c>
      <c r="D18" s="246">
        <v>2.7012371484768484E-3</v>
      </c>
      <c r="E18" s="246">
        <f t="shared" si="3"/>
        <v>-2.7012371484768484E-3</v>
      </c>
      <c r="G18" s="108" t="s">
        <v>44</v>
      </c>
      <c r="H18" s="119">
        <f>SUM('（４）訂單數量構成比'!W95:W101)</f>
        <v>0</v>
      </c>
      <c r="I18" s="246">
        <f t="shared" si="4"/>
        <v>0</v>
      </c>
      <c r="J18" s="246">
        <v>3.2088953686052954E-3</v>
      </c>
      <c r="K18" s="246">
        <f t="shared" si="1"/>
        <v>-3.2088953686052954E-3</v>
      </c>
      <c r="L18" s="100"/>
    </row>
    <row r="19" spans="1:17" ht="18" customHeight="1">
      <c r="A19" s="108" t="s">
        <v>45</v>
      </c>
      <c r="B19" s="119">
        <f>SUM('（３）業績構成比'!AC95:AC101)/1000</f>
        <v>7953.3289299999997</v>
      </c>
      <c r="C19" s="246">
        <f t="shared" si="2"/>
        <v>0.15836147558687502</v>
      </c>
      <c r="D19" s="246">
        <v>0.17888797113279045</v>
      </c>
      <c r="E19" s="246">
        <f t="shared" si="3"/>
        <v>-2.052649554591543E-2</v>
      </c>
      <c r="G19" s="108" t="s">
        <v>46</v>
      </c>
      <c r="H19" s="119">
        <f>SUM('（４）訂單數量構成比'!AC95:AC101)</f>
        <v>146456</v>
      </c>
      <c r="I19" s="246">
        <f t="shared" si="4"/>
        <v>9.2462222727287074E-2</v>
      </c>
      <c r="J19" s="246">
        <v>0.10410538907774768</v>
      </c>
      <c r="K19" s="246">
        <f t="shared" si="1"/>
        <v>-1.1643166350460601E-2</v>
      </c>
      <c r="L19" s="100"/>
    </row>
    <row r="20" spans="1:17" ht="18" customHeight="1">
      <c r="A20" s="108" t="s">
        <v>47</v>
      </c>
      <c r="B20" s="119">
        <f>SUM('（３）業績構成比'!AE95:AE101)/1000</f>
        <v>11265.681630000001</v>
      </c>
      <c r="C20" s="246">
        <f t="shared" si="2"/>
        <v>0.22431487269303113</v>
      </c>
      <c r="D20" s="246">
        <v>0.20852513132594577</v>
      </c>
      <c r="E20" s="246">
        <f t="shared" si="3"/>
        <v>1.5789741367085358E-2</v>
      </c>
      <c r="G20" s="108" t="s">
        <v>48</v>
      </c>
      <c r="H20" s="119">
        <f>SUM('（４）訂單數量構成比'!AE95:AE101)</f>
        <v>186276</v>
      </c>
      <c r="I20" s="246">
        <f t="shared" si="4"/>
        <v>0.11760182580944534</v>
      </c>
      <c r="J20" s="246">
        <v>0.10655529617836682</v>
      </c>
      <c r="K20" s="246">
        <f t="shared" si="1"/>
        <v>1.1046529631078522E-2</v>
      </c>
      <c r="L20" s="100"/>
    </row>
    <row r="21" spans="1:17" ht="18" customHeight="1">
      <c r="A21" s="108" t="s">
        <v>49</v>
      </c>
      <c r="B21" s="119">
        <f>SUM('（３）業績構成比'!AG95:AG101)/1000</f>
        <v>1980.0587999999996</v>
      </c>
      <c r="C21" s="246">
        <f t="shared" si="2"/>
        <v>3.9425633728539501E-2</v>
      </c>
      <c r="D21" s="246">
        <v>5.3763250091637425E-2</v>
      </c>
      <c r="E21" s="246">
        <f t="shared" si="3"/>
        <v>-1.4337616363097924E-2</v>
      </c>
      <c r="G21" s="108" t="s">
        <v>50</v>
      </c>
      <c r="H21" s="119">
        <f>SUM('（４）訂單數量構成比'!AG95:AG101)</f>
        <v>34556</v>
      </c>
      <c r="I21" s="246">
        <f t="shared" si="4"/>
        <v>2.1816276346234585E-2</v>
      </c>
      <c r="J21" s="246">
        <v>2.9682119006488924E-2</v>
      </c>
      <c r="K21" s="246">
        <f t="shared" si="1"/>
        <v>-7.8658426602543387E-3</v>
      </c>
      <c r="L21" s="100"/>
    </row>
    <row r="22" spans="1:17" ht="18" customHeight="1">
      <c r="A22" s="108" t="s">
        <v>51</v>
      </c>
      <c r="B22" s="119">
        <f>SUM('（３）業績構成比'!AI95:AI101)/1000</f>
        <v>3330.0523800000001</v>
      </c>
      <c r="C22" s="246">
        <f t="shared" si="2"/>
        <v>6.6305821539608456E-2</v>
      </c>
      <c r="D22" s="246">
        <v>7.1614201394087529E-2</v>
      </c>
      <c r="E22" s="246">
        <f t="shared" si="3"/>
        <v>-5.3083798544790728E-3</v>
      </c>
      <c r="G22" s="108" t="s">
        <v>52</v>
      </c>
      <c r="H22" s="119">
        <f>SUM('（４）訂單數量構成比'!AI95:AI101)</f>
        <v>90322</v>
      </c>
      <c r="I22" s="246">
        <f t="shared" si="4"/>
        <v>5.7023084620459547E-2</v>
      </c>
      <c r="J22" s="246">
        <v>6.1471523582476831E-2</v>
      </c>
      <c r="K22" s="246">
        <f t="shared" si="1"/>
        <v>-4.4484389620172843E-3</v>
      </c>
      <c r="L22" s="100"/>
    </row>
    <row r="23" spans="1:17" ht="18" customHeight="1">
      <c r="A23" s="108" t="s">
        <v>53</v>
      </c>
      <c r="B23" s="119">
        <f>SUM('（３）業績構成比'!AK95:AK101)/1000</f>
        <v>2678.4454700000001</v>
      </c>
      <c r="C23" s="246">
        <f t="shared" si="2"/>
        <v>5.3331451602389723E-2</v>
      </c>
      <c r="D23" s="246">
        <v>3.4640768937627332E-2</v>
      </c>
      <c r="E23" s="246">
        <f t="shared" si="3"/>
        <v>1.8690682664762391E-2</v>
      </c>
      <c r="G23" s="108" t="s">
        <v>54</v>
      </c>
      <c r="H23" s="119">
        <f>SUM('（４）訂單數量構成比'!AK95:AK101)</f>
        <v>63463</v>
      </c>
      <c r="I23" s="246">
        <f t="shared" si="4"/>
        <v>4.0066163495806384E-2</v>
      </c>
      <c r="J23" s="246">
        <v>3.0214650757715674E-2</v>
      </c>
      <c r="K23" s="246">
        <f t="shared" si="1"/>
        <v>9.8515127380907098E-3</v>
      </c>
      <c r="L23" s="100"/>
    </row>
    <row r="24" spans="1:17" ht="15.75" customHeight="1">
      <c r="B24" s="103"/>
      <c r="C24" s="114">
        <f>SUM(C15:C23)</f>
        <v>0.99999999999999978</v>
      </c>
      <c r="D24" s="114">
        <f>SUM(D15:D23)</f>
        <v>1</v>
      </c>
      <c r="I24" s="114">
        <f>SUM(I15:I23)</f>
        <v>1</v>
      </c>
      <c r="J24" s="114">
        <f>SUM(J15:J23)</f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73</v>
      </c>
      <c r="L26" s="100"/>
    </row>
    <row r="27" spans="1:17" ht="15.75" customHeight="1">
      <c r="A27" s="108" t="s">
        <v>56</v>
      </c>
      <c r="B27" s="174" t="s">
        <v>63</v>
      </c>
      <c r="C27" s="174" t="s">
        <v>64</v>
      </c>
      <c r="D27" s="108" t="s">
        <v>10</v>
      </c>
      <c r="E27" s="108" t="s">
        <v>11</v>
      </c>
      <c r="L27" s="100"/>
    </row>
    <row r="28" spans="1:17" ht="18" customHeight="1">
      <c r="A28" s="108" t="s">
        <v>39</v>
      </c>
      <c r="B28" s="236">
        <f>'（５-1）品群別人時生產性(18℃-飯糰)'!L482</f>
        <v>764.08402706180857</v>
      </c>
      <c r="C28" s="236">
        <v>774.24829388798651</v>
      </c>
      <c r="D28" s="248">
        <f>B28-C28</f>
        <v>-10.164266826177936</v>
      </c>
      <c r="E28" s="249">
        <f>'（５-1）品群別人時生產性(18℃-飯糰)'!C1</f>
        <v>786.79158282222113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58</v>
      </c>
      <c r="B29" s="236">
        <f>'（５-2）品群別人時生產性(18℃-壽司手卷)'!L267</f>
        <v>290.13306226615288</v>
      </c>
      <c r="C29" s="236">
        <v>288.97012662953443</v>
      </c>
      <c r="D29" s="248">
        <f>B29-C29</f>
        <v>1.1629356366184425</v>
      </c>
      <c r="E29" s="249">
        <f>'（５-2）品群別人時生產性(18℃-壽司手卷)'!C1</f>
        <v>279.19009307947175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42</v>
      </c>
      <c r="B30" s="236">
        <f>'（５-3）品群別人時生產性(4℃-飯糰)'!L267</f>
        <v>331.7330308071945</v>
      </c>
      <c r="C30" s="236">
        <v>317.58954702028939</v>
      </c>
      <c r="D30" s="248">
        <f t="shared" ref="D30:D36" si="5">B30-C30</f>
        <v>14.143483786905108</v>
      </c>
      <c r="E30" s="249">
        <f>'（５-3）品群別人時生產性(4℃-飯糰)'!C1</f>
        <v>328.93369836246939</v>
      </c>
      <c r="L30" s="100"/>
    </row>
    <row r="31" spans="1:17" ht="18" customHeight="1">
      <c r="A31" s="108" t="s">
        <v>44</v>
      </c>
      <c r="B31" s="236" t="str">
        <f>'（５-4）品群別人時生產性(4℃-壽司手卷)'!L267</f>
        <v>-</v>
      </c>
      <c r="C31" s="236">
        <v>477.93308654985032</v>
      </c>
      <c r="D31" s="109" t="e">
        <f>B31-C31</f>
        <v>#VALUE!</v>
      </c>
      <c r="E31" s="249">
        <f>'（５-4）品群別人時生產性(4℃-壽司手卷)'!C1</f>
        <v>475.34232639250843</v>
      </c>
      <c r="L31" s="100"/>
    </row>
    <row r="32" spans="1:17" ht="18" customHeight="1">
      <c r="A32" s="108" t="s">
        <v>46</v>
      </c>
      <c r="B32" s="236">
        <f>'（５-5）品群別人時生產性(微波主食) '!L267</f>
        <v>80.367813074518921</v>
      </c>
      <c r="C32" s="236">
        <v>80.334513459828358</v>
      </c>
      <c r="D32" s="248">
        <f t="shared" si="5"/>
        <v>3.3299614690562862E-2</v>
      </c>
      <c r="E32" s="249">
        <f>'（５-5）品群別人時生產性(微波主食) '!C1</f>
        <v>79.343759477416413</v>
      </c>
      <c r="L32" s="100"/>
    </row>
    <row r="33" spans="1:12" ht="18" customHeight="1">
      <c r="A33" s="108" t="s">
        <v>48</v>
      </c>
      <c r="B33" s="236">
        <f>'（５-6）品群別人時生產性(便當)'!L267</f>
        <v>76.51852707999987</v>
      </c>
      <c r="C33" s="236">
        <v>76.443313818140922</v>
      </c>
      <c r="D33" s="248">
        <f t="shared" si="5"/>
        <v>7.5213261858948499E-2</v>
      </c>
      <c r="E33" s="249">
        <f>'（５-6）品群別人時生產性(便當)'!C1</f>
        <v>76.24199728175536</v>
      </c>
      <c r="L33" s="100"/>
    </row>
    <row r="34" spans="1:12" ht="18" customHeight="1">
      <c r="A34" s="108" t="s">
        <v>50</v>
      </c>
      <c r="B34" s="236">
        <f>'（５-7）品群別人時生產性(熱食義麵) '!L267</f>
        <v>63.627507801358824</v>
      </c>
      <c r="C34" s="236">
        <v>63.590149614797042</v>
      </c>
      <c r="D34" s="248">
        <f t="shared" si="5"/>
        <v>3.7358186561782247E-2</v>
      </c>
      <c r="E34" s="249">
        <f>'（５-7）品群別人時生產性(熱食義麵) '!C1</f>
        <v>66.862962225966257</v>
      </c>
      <c r="L34" s="100"/>
    </row>
    <row r="35" spans="1:12" ht="18" customHeight="1">
      <c r="A35" s="108" t="s">
        <v>52</v>
      </c>
      <c r="B35" s="236">
        <f>'（５-8）品群別人時生產性(季節調理麵) '!L267</f>
        <v>156.38670707806128</v>
      </c>
      <c r="C35" s="236">
        <v>157.1183680563467</v>
      </c>
      <c r="D35" s="248">
        <f t="shared" si="5"/>
        <v>-0.73166097828541865</v>
      </c>
      <c r="E35" s="249">
        <f>'（５-8）品群別人時生產性(季節調理麵) '!C1</f>
        <v>156.4210589539862</v>
      </c>
      <c r="L35" s="100"/>
    </row>
    <row r="36" spans="1:12" ht="18" customHeight="1">
      <c r="A36" s="104" t="s">
        <v>54</v>
      </c>
      <c r="B36" s="236">
        <f>'（５-9）品群別人時生產性(微波小吃)'!L267</f>
        <v>75.929393115585611</v>
      </c>
      <c r="C36" s="236">
        <v>78.155930700945419</v>
      </c>
      <c r="D36" s="248">
        <f t="shared" si="5"/>
        <v>-2.2265375853598073</v>
      </c>
      <c r="E36" s="250">
        <f>'（５-9）品群別人時生產性(微波小吃)'!C1</f>
        <v>77.128630662309803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99"/>
  <sheetViews>
    <sheetView topLeftCell="H1" zoomScale="80" zoomScaleNormal="80" workbookViewId="0">
      <selection activeCell="K67" sqref="K67:K97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0" t="s">
        <v>74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</row>
    <row r="3" spans="2:23" s="77" customFormat="1" ht="23.45" customHeight="1">
      <c r="B3" s="474" t="s">
        <v>75</v>
      </c>
      <c r="C3" s="475" t="s">
        <v>76</v>
      </c>
      <c r="D3" s="476" t="s">
        <v>77</v>
      </c>
      <c r="E3" s="476"/>
      <c r="F3" s="473" t="s">
        <v>78</v>
      </c>
      <c r="G3" s="473"/>
      <c r="H3" s="473"/>
      <c r="I3" s="471" t="s">
        <v>79</v>
      </c>
      <c r="J3" s="471"/>
      <c r="K3" s="471"/>
      <c r="L3" s="472" t="s">
        <v>80</v>
      </c>
      <c r="M3" s="472"/>
      <c r="N3" s="472"/>
      <c r="O3" s="469" t="s">
        <v>81</v>
      </c>
      <c r="P3" s="469"/>
      <c r="Q3" s="469"/>
      <c r="R3" s="477" t="s">
        <v>82</v>
      </c>
      <c r="S3" s="477"/>
      <c r="T3" s="477"/>
      <c r="U3" s="469" t="s">
        <v>83</v>
      </c>
      <c r="V3" s="469"/>
      <c r="W3" s="469"/>
    </row>
    <row r="4" spans="2:23" s="77" customFormat="1" ht="23.45" customHeight="1">
      <c r="B4" s="474"/>
      <c r="C4" s="475"/>
      <c r="D4" s="476"/>
      <c r="E4" s="476"/>
      <c r="F4" s="76" t="s">
        <v>84</v>
      </c>
      <c r="G4" s="76" t="s">
        <v>85</v>
      </c>
      <c r="H4" s="76" t="s">
        <v>86</v>
      </c>
      <c r="I4" s="86" t="s">
        <v>84</v>
      </c>
      <c r="J4" s="86" t="s">
        <v>85</v>
      </c>
      <c r="K4" s="86" t="s">
        <v>86</v>
      </c>
      <c r="L4" s="85" t="s">
        <v>84</v>
      </c>
      <c r="M4" s="85" t="s">
        <v>85</v>
      </c>
      <c r="N4" s="85" t="s">
        <v>86</v>
      </c>
      <c r="O4" s="79" t="s">
        <v>84</v>
      </c>
      <c r="P4" s="79" t="s">
        <v>85</v>
      </c>
      <c r="Q4" s="79" t="s">
        <v>86</v>
      </c>
      <c r="R4" s="79" t="s">
        <v>84</v>
      </c>
      <c r="S4" s="79" t="s">
        <v>85</v>
      </c>
      <c r="T4" s="79" t="s">
        <v>86</v>
      </c>
      <c r="U4" s="79" t="s">
        <v>84</v>
      </c>
      <c r="V4" s="79" t="s">
        <v>85</v>
      </c>
      <c r="W4" s="79" t="s">
        <v>86</v>
      </c>
    </row>
    <row r="5" spans="2:23" hidden="1" outlineLevel="1">
      <c r="B5" s="465">
        <v>45910</v>
      </c>
      <c r="C5" s="466" t="s">
        <v>87</v>
      </c>
      <c r="D5" s="80">
        <v>45870</v>
      </c>
      <c r="E5" s="80" t="s">
        <v>88</v>
      </c>
      <c r="F5" s="184">
        <v>5795364.71</v>
      </c>
      <c r="G5" s="467">
        <f>SUM(F5:F8)</f>
        <v>27982997.23</v>
      </c>
      <c r="H5" s="467">
        <f>SUM(F5:F35)</f>
        <v>225660047.09999999</v>
      </c>
      <c r="I5" s="241">
        <v>183531</v>
      </c>
      <c r="J5" s="468">
        <f>SUM(I5:I8)</f>
        <v>876019</v>
      </c>
      <c r="K5" s="468">
        <f>SUM(I5:I35)</f>
        <v>7168725</v>
      </c>
      <c r="L5" s="184">
        <v>4092107.0217309995</v>
      </c>
      <c r="M5" s="467">
        <f>SUM(L5:L8)</f>
        <v>19436107.376661997</v>
      </c>
      <c r="N5" s="467">
        <f>SUM(L5:L35)</f>
        <v>156124666.694635</v>
      </c>
      <c r="O5" s="169">
        <f>L5/F5</f>
        <v>0.70609999999999995</v>
      </c>
      <c r="P5" s="463">
        <f>M5/G5</f>
        <v>0.69456846301742625</v>
      </c>
      <c r="Q5" s="463">
        <f>N5/H5</f>
        <v>0.69185781311766381</v>
      </c>
      <c r="R5" s="185">
        <v>891841</v>
      </c>
      <c r="S5" s="464">
        <f>SUM(R5:R8)</f>
        <v>4014259.59</v>
      </c>
      <c r="T5" s="467">
        <f>SUM(R5:R35)</f>
        <v>31193590.287999995</v>
      </c>
      <c r="U5" s="169">
        <f t="shared" ref="U5:U68" si="0">R5/F5</f>
        <v>0.15388867562745676</v>
      </c>
      <c r="V5" s="463">
        <f>S5/G5</f>
        <v>0.14345352490320065</v>
      </c>
      <c r="W5" s="463">
        <f>T5/H5</f>
        <v>0.13823266762935987</v>
      </c>
    </row>
    <row r="6" spans="2:23" hidden="1" outlineLevel="1">
      <c r="B6" s="466"/>
      <c r="C6" s="466"/>
      <c r="D6" s="80">
        <v>45871</v>
      </c>
      <c r="E6" s="80" t="s">
        <v>89</v>
      </c>
      <c r="F6" s="184">
        <v>6281760.9800000004</v>
      </c>
      <c r="G6" s="467"/>
      <c r="H6" s="467"/>
      <c r="I6" s="241">
        <v>197498</v>
      </c>
      <c r="J6" s="468"/>
      <c r="K6" s="468"/>
      <c r="L6" s="184">
        <v>4425500.6104100002</v>
      </c>
      <c r="M6" s="467"/>
      <c r="N6" s="467"/>
      <c r="O6" s="169">
        <f t="shared" ref="O6:O38" si="1">L6/F6</f>
        <v>0.70450000000000002</v>
      </c>
      <c r="P6" s="463"/>
      <c r="Q6" s="463"/>
      <c r="R6" s="185">
        <v>933551.28799999994</v>
      </c>
      <c r="S6" s="464"/>
      <c r="T6" s="467"/>
      <c r="U6" s="169">
        <f t="shared" si="0"/>
        <v>0.14861299100240516</v>
      </c>
      <c r="V6" s="463"/>
      <c r="W6" s="463"/>
    </row>
    <row r="7" spans="2:23" hidden="1" outlineLevel="1">
      <c r="B7" s="466"/>
      <c r="C7" s="466"/>
      <c r="D7" s="80">
        <v>45872</v>
      </c>
      <c r="E7" s="80" t="s">
        <v>84</v>
      </c>
      <c r="F7" s="184">
        <v>8003391.1299999999</v>
      </c>
      <c r="G7" s="467"/>
      <c r="H7" s="467"/>
      <c r="I7" s="241">
        <v>248740</v>
      </c>
      <c r="J7" s="468"/>
      <c r="K7" s="468"/>
      <c r="L7" s="184">
        <v>5487124.9587279996</v>
      </c>
      <c r="M7" s="467"/>
      <c r="N7" s="467"/>
      <c r="O7" s="169">
        <f t="shared" si="1"/>
        <v>0.68559999999999999</v>
      </c>
      <c r="P7" s="463"/>
      <c r="Q7" s="463"/>
      <c r="R7" s="185">
        <v>1102691.2860000001</v>
      </c>
      <c r="S7" s="464"/>
      <c r="T7" s="467"/>
      <c r="U7" s="169">
        <f t="shared" si="0"/>
        <v>0.13777800785802657</v>
      </c>
      <c r="V7" s="463"/>
      <c r="W7" s="463"/>
    </row>
    <row r="8" spans="2:23" hidden="1" outlineLevel="1">
      <c r="B8" s="466"/>
      <c r="C8" s="466"/>
      <c r="D8" s="80">
        <v>45873</v>
      </c>
      <c r="E8" s="80" t="s">
        <v>90</v>
      </c>
      <c r="F8" s="184">
        <v>7902480.4100000001</v>
      </c>
      <c r="G8" s="467"/>
      <c r="H8" s="467"/>
      <c r="I8" s="241">
        <v>246250</v>
      </c>
      <c r="J8" s="468"/>
      <c r="K8" s="468"/>
      <c r="L8" s="184">
        <v>5431374.785792999</v>
      </c>
      <c r="M8" s="467"/>
      <c r="N8" s="467"/>
      <c r="O8" s="169">
        <f t="shared" si="1"/>
        <v>0.68729999999999991</v>
      </c>
      <c r="P8" s="463"/>
      <c r="Q8" s="463"/>
      <c r="R8" s="185">
        <v>1086176.0160000001</v>
      </c>
      <c r="S8" s="464"/>
      <c r="T8" s="467"/>
      <c r="U8" s="169">
        <f t="shared" si="0"/>
        <v>0.13744747973377133</v>
      </c>
      <c r="V8" s="463"/>
      <c r="W8" s="463"/>
    </row>
    <row r="9" spans="2:23" hidden="1" outlineLevel="1">
      <c r="B9" s="466"/>
      <c r="C9" s="466"/>
      <c r="D9" s="80">
        <v>45874</v>
      </c>
      <c r="E9" s="80" t="s">
        <v>91</v>
      </c>
      <c r="F9" s="184">
        <v>9130487.0999999996</v>
      </c>
      <c r="G9" s="467">
        <f t="shared" ref="G9" si="2">SUM(F9:F15)</f>
        <v>53787021.75</v>
      </c>
      <c r="H9" s="467"/>
      <c r="I9" s="241">
        <v>275843</v>
      </c>
      <c r="J9" s="468">
        <f t="shared" ref="J9" si="3">SUM(I9:I15)</f>
        <v>1673202</v>
      </c>
      <c r="K9" s="468"/>
      <c r="L9" s="184">
        <v>6235209.640589999</v>
      </c>
      <c r="M9" s="467">
        <f t="shared" ref="M9" si="4">SUM(L9:L15)</f>
        <v>36823749.469319001</v>
      </c>
      <c r="N9" s="467"/>
      <c r="O9" s="169">
        <f t="shared" si="1"/>
        <v>0.68289999999999995</v>
      </c>
      <c r="P9" s="463">
        <f>M9/G9</f>
        <v>0.68462146204105456</v>
      </c>
      <c r="Q9" s="463"/>
      <c r="R9" s="185">
        <v>1198580.9639999999</v>
      </c>
      <c r="S9" s="464">
        <f t="shared" ref="S9" si="5">SUM(R9:R15)</f>
        <v>7406479.7080000006</v>
      </c>
      <c r="T9" s="467"/>
      <c r="U9" s="169">
        <f t="shared" si="0"/>
        <v>0.13127240100914223</v>
      </c>
      <c r="V9" s="463">
        <f t="shared" ref="V9" si="6">S9/G9</f>
        <v>0.13770012666670842</v>
      </c>
      <c r="W9" s="463"/>
    </row>
    <row r="10" spans="2:23" hidden="1" outlineLevel="1">
      <c r="B10" s="466"/>
      <c r="C10" s="466"/>
      <c r="D10" s="80">
        <v>45875</v>
      </c>
      <c r="E10" s="80" t="s">
        <v>92</v>
      </c>
      <c r="F10" s="184">
        <v>8314895.1299999999</v>
      </c>
      <c r="G10" s="467"/>
      <c r="H10" s="467"/>
      <c r="I10" s="241">
        <v>255183</v>
      </c>
      <c r="J10" s="468"/>
      <c r="K10" s="468"/>
      <c r="L10" s="184">
        <v>5738940.6187259993</v>
      </c>
      <c r="M10" s="467"/>
      <c r="N10" s="467"/>
      <c r="O10" s="169">
        <f t="shared" si="1"/>
        <v>0.69019999999999992</v>
      </c>
      <c r="P10" s="463"/>
      <c r="Q10" s="463"/>
      <c r="R10" s="185">
        <v>1101959.0020000001</v>
      </c>
      <c r="S10" s="464"/>
      <c r="T10" s="467"/>
      <c r="U10" s="169">
        <f t="shared" si="0"/>
        <v>0.13252831031195461</v>
      </c>
      <c r="V10" s="463"/>
      <c r="W10" s="463"/>
    </row>
    <row r="11" spans="2:23" hidden="1" outlineLevel="1">
      <c r="B11" s="466"/>
      <c r="C11" s="466"/>
      <c r="D11" s="80">
        <v>45876</v>
      </c>
      <c r="E11" s="80" t="s">
        <v>93</v>
      </c>
      <c r="F11" s="184">
        <v>7555343.1299999999</v>
      </c>
      <c r="G11" s="467"/>
      <c r="H11" s="467"/>
      <c r="I11" s="241">
        <v>235184</v>
      </c>
      <c r="J11" s="468"/>
      <c r="K11" s="468"/>
      <c r="L11" s="184">
        <v>5185987.5244319998</v>
      </c>
      <c r="M11" s="467"/>
      <c r="N11" s="467"/>
      <c r="O11" s="169">
        <f t="shared" si="1"/>
        <v>0.68640000000000001</v>
      </c>
      <c r="P11" s="463"/>
      <c r="Q11" s="463"/>
      <c r="R11" s="185">
        <v>1033014.776</v>
      </c>
      <c r="S11" s="464"/>
      <c r="T11" s="467"/>
      <c r="U11" s="169">
        <f t="shared" si="0"/>
        <v>0.13672638796485739</v>
      </c>
      <c r="V11" s="463"/>
      <c r="W11" s="463"/>
    </row>
    <row r="12" spans="2:23" hidden="1" outlineLevel="1">
      <c r="B12" s="466"/>
      <c r="C12" s="466"/>
      <c r="D12" s="80">
        <v>45877</v>
      </c>
      <c r="E12" s="80" t="s">
        <v>88</v>
      </c>
      <c r="F12" s="184">
        <v>6209389.7300000004</v>
      </c>
      <c r="G12" s="467"/>
      <c r="H12" s="467"/>
      <c r="I12" s="241">
        <v>195967</v>
      </c>
      <c r="J12" s="468"/>
      <c r="K12" s="468"/>
      <c r="L12" s="184">
        <v>4214933.7487239996</v>
      </c>
      <c r="M12" s="467"/>
      <c r="N12" s="467"/>
      <c r="O12" s="169">
        <f t="shared" si="1"/>
        <v>0.67879999999999985</v>
      </c>
      <c r="P12" s="463"/>
      <c r="Q12" s="463"/>
      <c r="R12" s="185">
        <v>940377.96600000001</v>
      </c>
      <c r="S12" s="464"/>
      <c r="T12" s="467"/>
      <c r="U12" s="169">
        <f>R12/F12</f>
        <v>0.15144450693063519</v>
      </c>
      <c r="V12" s="463"/>
      <c r="W12" s="463"/>
    </row>
    <row r="13" spans="2:23" hidden="1" outlineLevel="1">
      <c r="B13" s="466"/>
      <c r="C13" s="466"/>
      <c r="D13" s="80">
        <v>45878</v>
      </c>
      <c r="E13" s="80" t="s">
        <v>89</v>
      </c>
      <c r="F13" s="184">
        <v>6591313.1100000013</v>
      </c>
      <c r="G13" s="467"/>
      <c r="H13" s="467"/>
      <c r="I13" s="241">
        <v>208309</v>
      </c>
      <c r="J13" s="468"/>
      <c r="K13" s="468"/>
      <c r="L13" s="184">
        <v>4526254.7126370007</v>
      </c>
      <c r="M13" s="467"/>
      <c r="N13" s="467"/>
      <c r="O13" s="169">
        <f t="shared" si="1"/>
        <v>0.68669999999999998</v>
      </c>
      <c r="P13" s="463"/>
      <c r="Q13" s="463"/>
      <c r="R13" s="185">
        <v>957572</v>
      </c>
      <c r="S13" s="464"/>
      <c r="T13" s="467"/>
      <c r="U13" s="169">
        <f t="shared" si="0"/>
        <v>0.14527788075295969</v>
      </c>
      <c r="V13" s="463"/>
      <c r="W13" s="463"/>
    </row>
    <row r="14" spans="2:23" hidden="1" outlineLevel="1">
      <c r="B14" s="466"/>
      <c r="C14" s="466"/>
      <c r="D14" s="80">
        <v>45879</v>
      </c>
      <c r="E14" s="80" t="s">
        <v>84</v>
      </c>
      <c r="F14" s="184">
        <v>8170415.25</v>
      </c>
      <c r="G14" s="467"/>
      <c r="H14" s="467"/>
      <c r="I14" s="241">
        <v>256296</v>
      </c>
      <c r="J14" s="468"/>
      <c r="K14" s="468"/>
      <c r="L14" s="184">
        <v>5606538.9445500001</v>
      </c>
      <c r="M14" s="467"/>
      <c r="N14" s="467"/>
      <c r="O14" s="169">
        <f t="shared" si="1"/>
        <v>0.68620000000000003</v>
      </c>
      <c r="P14" s="463"/>
      <c r="Q14" s="463"/>
      <c r="R14" s="185">
        <v>1100462</v>
      </c>
      <c r="S14" s="464"/>
      <c r="T14" s="467"/>
      <c r="U14" s="169">
        <f t="shared" si="0"/>
        <v>0.13468862552610161</v>
      </c>
      <c r="V14" s="463"/>
      <c r="W14" s="463"/>
    </row>
    <row r="15" spans="2:23" hidden="1" outlineLevel="1">
      <c r="B15" s="466"/>
      <c r="C15" s="466"/>
      <c r="D15" s="80">
        <v>45880</v>
      </c>
      <c r="E15" s="80" t="s">
        <v>90</v>
      </c>
      <c r="F15" s="184">
        <v>7815178.3000000007</v>
      </c>
      <c r="G15" s="467"/>
      <c r="H15" s="467"/>
      <c r="I15" s="241">
        <v>246420</v>
      </c>
      <c r="J15" s="468"/>
      <c r="K15" s="468"/>
      <c r="L15" s="184">
        <v>5315884.2796600014</v>
      </c>
      <c r="M15" s="467"/>
      <c r="N15" s="467"/>
      <c r="O15" s="169">
        <f t="shared" si="1"/>
        <v>0.68020000000000014</v>
      </c>
      <c r="P15" s="463"/>
      <c r="Q15" s="463"/>
      <c r="R15" s="185">
        <v>1074513</v>
      </c>
      <c r="S15" s="464"/>
      <c r="T15" s="467"/>
      <c r="U15" s="169">
        <f t="shared" si="0"/>
        <v>0.13749052916681376</v>
      </c>
      <c r="V15" s="463"/>
      <c r="W15" s="463"/>
    </row>
    <row r="16" spans="2:23" hidden="1" outlineLevel="1">
      <c r="B16" s="465">
        <f>D24</f>
        <v>45889</v>
      </c>
      <c r="C16" s="466"/>
      <c r="D16" s="80">
        <v>45881</v>
      </c>
      <c r="E16" s="80" t="s">
        <v>91</v>
      </c>
      <c r="F16" s="184">
        <v>7841558.5099999988</v>
      </c>
      <c r="G16" s="467">
        <f>SUM(F16:F22)</f>
        <v>52217931.870000005</v>
      </c>
      <c r="H16" s="467"/>
      <c r="I16" s="241">
        <v>239747</v>
      </c>
      <c r="J16" s="468">
        <f t="shared" ref="J16" si="7">SUM(I16:I22)</f>
        <v>1628812</v>
      </c>
      <c r="K16" s="468"/>
      <c r="L16" s="184">
        <v>5453803.9437049991</v>
      </c>
      <c r="M16" s="467">
        <f t="shared" ref="M16" si="8">SUM(L16:L22)</f>
        <v>35703456.971395999</v>
      </c>
      <c r="N16" s="467"/>
      <c r="O16" s="169">
        <f t="shared" si="1"/>
        <v>0.69550000000000001</v>
      </c>
      <c r="P16" s="463">
        <f t="shared" ref="P16" si="9">M16/G16</f>
        <v>0.68373939167644782</v>
      </c>
      <c r="Q16" s="463"/>
      <c r="R16" s="185">
        <v>1079138.916</v>
      </c>
      <c r="S16" s="464">
        <f t="shared" ref="S16" si="10">SUM(R16:R22)</f>
        <v>7072355.9059999995</v>
      </c>
      <c r="T16" s="467"/>
      <c r="U16" s="169">
        <f t="shared" si="0"/>
        <v>0.13761791289624645</v>
      </c>
      <c r="V16" s="463">
        <f t="shared" ref="V16" si="11">S16/G16</f>
        <v>0.13543921891826541</v>
      </c>
      <c r="W16" s="463"/>
    </row>
    <row r="17" spans="2:23" hidden="1" outlineLevel="1">
      <c r="B17" s="466"/>
      <c r="C17" s="466"/>
      <c r="D17" s="80">
        <v>45882</v>
      </c>
      <c r="E17" s="80" t="s">
        <v>92</v>
      </c>
      <c r="F17" s="184">
        <v>7976719.9199999999</v>
      </c>
      <c r="G17" s="467"/>
      <c r="H17" s="467"/>
      <c r="I17" s="241">
        <v>246278</v>
      </c>
      <c r="J17" s="468"/>
      <c r="K17" s="468"/>
      <c r="L17" s="184">
        <v>5268623.5071599996</v>
      </c>
      <c r="M17" s="467"/>
      <c r="N17" s="467"/>
      <c r="O17" s="169">
        <f t="shared" si="1"/>
        <v>0.66049999999999998</v>
      </c>
      <c r="P17" s="463"/>
      <c r="Q17" s="463"/>
      <c r="R17" s="185">
        <v>1080253.7080000001</v>
      </c>
      <c r="S17" s="464"/>
      <c r="T17" s="467"/>
      <c r="U17" s="169">
        <f t="shared" si="0"/>
        <v>0.13542580394373432</v>
      </c>
      <c r="V17" s="463"/>
      <c r="W17" s="463"/>
    </row>
    <row r="18" spans="2:23" hidden="1" outlineLevel="1">
      <c r="B18" s="466"/>
      <c r="C18" s="466"/>
      <c r="D18" s="80">
        <v>45883</v>
      </c>
      <c r="E18" s="80" t="s">
        <v>93</v>
      </c>
      <c r="F18" s="184">
        <v>7479649.0499999998</v>
      </c>
      <c r="G18" s="467"/>
      <c r="H18" s="467"/>
      <c r="I18" s="241">
        <v>233538</v>
      </c>
      <c r="J18" s="468"/>
      <c r="K18" s="468"/>
      <c r="L18" s="184">
        <v>5208827.5984199997</v>
      </c>
      <c r="M18" s="467"/>
      <c r="N18" s="467"/>
      <c r="O18" s="169">
        <f t="shared" si="1"/>
        <v>0.69640000000000002</v>
      </c>
      <c r="P18" s="463"/>
      <c r="Q18" s="463"/>
      <c r="R18" s="185">
        <v>1003496.738</v>
      </c>
      <c r="S18" s="464"/>
      <c r="T18" s="467"/>
      <c r="U18" s="169">
        <f t="shared" si="0"/>
        <v>0.13416361266308344</v>
      </c>
      <c r="V18" s="463"/>
      <c r="W18" s="463"/>
    </row>
    <row r="19" spans="2:23" hidden="1" outlineLevel="1">
      <c r="B19" s="466"/>
      <c r="C19" s="466"/>
      <c r="D19" s="80">
        <v>45884</v>
      </c>
      <c r="E19" s="80" t="s">
        <v>88</v>
      </c>
      <c r="F19" s="184">
        <v>6364780.2199999988</v>
      </c>
      <c r="G19" s="467"/>
      <c r="H19" s="467"/>
      <c r="I19" s="241">
        <v>198328</v>
      </c>
      <c r="J19" s="468"/>
      <c r="K19" s="468"/>
      <c r="L19" s="184">
        <v>4519630.4342219997</v>
      </c>
      <c r="M19" s="467"/>
      <c r="N19" s="467"/>
      <c r="O19" s="169">
        <f t="shared" si="1"/>
        <v>0.71010000000000006</v>
      </c>
      <c r="P19" s="463"/>
      <c r="Q19" s="463"/>
      <c r="R19" s="185">
        <v>934083.81</v>
      </c>
      <c r="S19" s="464"/>
      <c r="T19" s="467"/>
      <c r="U19" s="169">
        <f t="shared" si="0"/>
        <v>0.14675821909212761</v>
      </c>
      <c r="V19" s="463"/>
      <c r="W19" s="463"/>
    </row>
    <row r="20" spans="2:23" hidden="1" outlineLevel="1">
      <c r="B20" s="466"/>
      <c r="C20" s="466"/>
      <c r="D20" s="80">
        <v>45885</v>
      </c>
      <c r="E20" s="80" t="s">
        <v>89</v>
      </c>
      <c r="F20" s="184">
        <v>6421067.7599999998</v>
      </c>
      <c r="G20" s="467"/>
      <c r="H20" s="467"/>
      <c r="I20" s="241">
        <v>202709</v>
      </c>
      <c r="J20" s="468"/>
      <c r="K20" s="468"/>
      <c r="L20" s="184">
        <v>4356052.3683839999</v>
      </c>
      <c r="M20" s="467"/>
      <c r="N20" s="467"/>
      <c r="O20" s="169">
        <f t="shared" si="1"/>
        <v>0.6784</v>
      </c>
      <c r="P20" s="463"/>
      <c r="Q20" s="463"/>
      <c r="R20" s="185">
        <v>931231.33200000005</v>
      </c>
      <c r="S20" s="464"/>
      <c r="T20" s="467"/>
      <c r="U20" s="169">
        <f t="shared" si="0"/>
        <v>0.14502748869916926</v>
      </c>
      <c r="V20" s="463"/>
      <c r="W20" s="463"/>
    </row>
    <row r="21" spans="2:23" hidden="1" outlineLevel="1">
      <c r="B21" s="466"/>
      <c r="C21" s="466"/>
      <c r="D21" s="80">
        <v>45886</v>
      </c>
      <c r="E21" s="80" t="s">
        <v>84</v>
      </c>
      <c r="F21" s="184">
        <v>8145084.8600000003</v>
      </c>
      <c r="G21" s="467"/>
      <c r="H21" s="467"/>
      <c r="I21" s="241">
        <v>254386</v>
      </c>
      <c r="J21" s="468"/>
      <c r="K21" s="468"/>
      <c r="L21" s="184">
        <v>5559020.4169500005</v>
      </c>
      <c r="M21" s="467"/>
      <c r="N21" s="467"/>
      <c r="O21" s="169">
        <f t="shared" si="1"/>
        <v>0.6825</v>
      </c>
      <c r="P21" s="463"/>
      <c r="Q21" s="463"/>
      <c r="R21" s="185">
        <v>1090508.2720000001</v>
      </c>
      <c r="S21" s="464"/>
      <c r="T21" s="467"/>
      <c r="U21" s="169">
        <f t="shared" si="0"/>
        <v>0.1338854402064511</v>
      </c>
      <c r="V21" s="463"/>
      <c r="W21" s="463"/>
    </row>
    <row r="22" spans="2:23" hidden="1" outlineLevel="1">
      <c r="B22" s="466"/>
      <c r="C22" s="466"/>
      <c r="D22" s="80">
        <v>45887</v>
      </c>
      <c r="E22" s="80" t="s">
        <v>90</v>
      </c>
      <c r="F22" s="184">
        <v>7989071.5500000007</v>
      </c>
      <c r="G22" s="467"/>
      <c r="H22" s="467"/>
      <c r="I22" s="241">
        <v>253826</v>
      </c>
      <c r="J22" s="468"/>
      <c r="K22" s="468"/>
      <c r="L22" s="184">
        <v>5337498.7025550008</v>
      </c>
      <c r="M22" s="467"/>
      <c r="N22" s="467"/>
      <c r="O22" s="169">
        <f t="shared" si="1"/>
        <v>0.66810000000000003</v>
      </c>
      <c r="P22" s="463"/>
      <c r="Q22" s="463"/>
      <c r="R22" s="185">
        <v>953643.13</v>
      </c>
      <c r="S22" s="464"/>
      <c r="T22" s="467"/>
      <c r="U22" s="169">
        <f t="shared" si="0"/>
        <v>0.11936845527438041</v>
      </c>
      <c r="V22" s="463"/>
      <c r="W22" s="463"/>
    </row>
    <row r="23" spans="2:23" hidden="1" outlineLevel="1">
      <c r="B23" s="465">
        <f>D24</f>
        <v>45889</v>
      </c>
      <c r="C23" s="466"/>
      <c r="D23" s="80">
        <v>45888</v>
      </c>
      <c r="E23" s="80" t="s">
        <v>91</v>
      </c>
      <c r="F23" s="184">
        <v>7909637.04</v>
      </c>
      <c r="G23" s="467">
        <f>SUM(F23:F29)</f>
        <v>50567324.339999996</v>
      </c>
      <c r="H23" s="467"/>
      <c r="I23" s="241">
        <v>255899</v>
      </c>
      <c r="J23" s="468">
        <f t="shared" ref="J23" si="12">SUM(I23:I29)</f>
        <v>1643193</v>
      </c>
      <c r="K23" s="468"/>
      <c r="L23" s="184">
        <v>5546237.4924480002</v>
      </c>
      <c r="M23" s="467">
        <f t="shared" ref="M23" si="13">SUM(L23:L29)</f>
        <v>35420864.124821998</v>
      </c>
      <c r="N23" s="467"/>
      <c r="O23" s="169">
        <f t="shared" si="1"/>
        <v>0.70120000000000005</v>
      </c>
      <c r="P23" s="463">
        <f t="shared" ref="P23" si="14">M23/G23</f>
        <v>0.70046941551944497</v>
      </c>
      <c r="Q23" s="463"/>
      <c r="R23" s="185">
        <v>1069724.3999999999</v>
      </c>
      <c r="S23" s="464">
        <f t="shared" ref="S23" si="15">SUM(R23:R29)</f>
        <v>6924132.9499999993</v>
      </c>
      <c r="T23" s="467"/>
      <c r="U23" s="169">
        <f t="shared" si="0"/>
        <v>0.13524317166391744</v>
      </c>
      <c r="V23" s="463">
        <f t="shared" ref="V23" si="16">S23/G23</f>
        <v>0.13692899595486091</v>
      </c>
      <c r="W23" s="463"/>
    </row>
    <row r="24" spans="2:23" hidden="1" outlineLevel="1">
      <c r="B24" s="466"/>
      <c r="C24" s="466"/>
      <c r="D24" s="80">
        <v>45889</v>
      </c>
      <c r="E24" s="80" t="s">
        <v>92</v>
      </c>
      <c r="F24" s="184">
        <v>7775987.7599999998</v>
      </c>
      <c r="G24" s="467"/>
      <c r="H24" s="467"/>
      <c r="I24" s="241">
        <v>251326</v>
      </c>
      <c r="J24" s="468"/>
      <c r="K24" s="468"/>
      <c r="L24" s="184">
        <v>5404311.4931999994</v>
      </c>
      <c r="M24" s="467"/>
      <c r="N24" s="467"/>
      <c r="O24" s="169">
        <f t="shared" si="1"/>
        <v>0.69499999999999995</v>
      </c>
      <c r="P24" s="463"/>
      <c r="Q24" s="463"/>
      <c r="R24" s="185">
        <v>1044733.132</v>
      </c>
      <c r="S24" s="464"/>
      <c r="T24" s="467"/>
      <c r="U24" s="169">
        <f t="shared" si="0"/>
        <v>0.13435375212061806</v>
      </c>
      <c r="V24" s="463"/>
      <c r="W24" s="463"/>
    </row>
    <row r="25" spans="2:23" hidden="1" outlineLevel="1">
      <c r="B25" s="466"/>
      <c r="C25" s="466"/>
      <c r="D25" s="80">
        <v>45890</v>
      </c>
      <c r="E25" s="80" t="s">
        <v>93</v>
      </c>
      <c r="F25" s="184">
        <v>7246465.3200000003</v>
      </c>
      <c r="G25" s="467"/>
      <c r="H25" s="467"/>
      <c r="I25" s="241">
        <v>234557</v>
      </c>
      <c r="J25" s="468"/>
      <c r="K25" s="468"/>
      <c r="L25" s="184">
        <v>5066003.905212</v>
      </c>
      <c r="M25" s="467"/>
      <c r="N25" s="467"/>
      <c r="O25" s="169">
        <f t="shared" si="1"/>
        <v>0.69909999999999994</v>
      </c>
      <c r="P25" s="463"/>
      <c r="Q25" s="463"/>
      <c r="R25" s="185">
        <v>1004617.7560000001</v>
      </c>
      <c r="S25" s="464"/>
      <c r="T25" s="467"/>
      <c r="U25" s="169">
        <f t="shared" si="0"/>
        <v>0.13863555701112498</v>
      </c>
      <c r="V25" s="463"/>
      <c r="W25" s="463"/>
    </row>
    <row r="26" spans="2:23" hidden="1" outlineLevel="1">
      <c r="B26" s="466"/>
      <c r="C26" s="466"/>
      <c r="D26" s="80">
        <v>45891</v>
      </c>
      <c r="E26" s="80" t="s">
        <v>88</v>
      </c>
      <c r="F26" s="184">
        <v>5933586.3499999996</v>
      </c>
      <c r="G26" s="467"/>
      <c r="H26" s="467"/>
      <c r="I26" s="241">
        <v>195333</v>
      </c>
      <c r="J26" s="468"/>
      <c r="K26" s="468"/>
      <c r="L26" s="184">
        <v>4169531.1281449995</v>
      </c>
      <c r="M26" s="467"/>
      <c r="N26" s="467"/>
      <c r="O26" s="169">
        <f t="shared" si="1"/>
        <v>0.70269999999999999</v>
      </c>
      <c r="P26" s="463"/>
      <c r="Q26" s="463"/>
      <c r="R26" s="185">
        <v>915576.34400000004</v>
      </c>
      <c r="S26" s="464"/>
      <c r="T26" s="467"/>
      <c r="U26" s="169">
        <f t="shared" si="0"/>
        <v>0.15430403974823761</v>
      </c>
      <c r="V26" s="463"/>
      <c r="W26" s="463"/>
    </row>
    <row r="27" spans="2:23" hidden="1" outlineLevel="1">
      <c r="B27" s="466"/>
      <c r="C27" s="466"/>
      <c r="D27" s="80">
        <v>45892</v>
      </c>
      <c r="E27" s="80" t="s">
        <v>89</v>
      </c>
      <c r="F27" s="184">
        <v>6081229.5300000003</v>
      </c>
      <c r="G27" s="467"/>
      <c r="H27" s="467"/>
      <c r="I27" s="241">
        <v>200546</v>
      </c>
      <c r="J27" s="468"/>
      <c r="K27" s="468"/>
      <c r="L27" s="184">
        <v>4329227.3024070002</v>
      </c>
      <c r="M27" s="467"/>
      <c r="N27" s="467"/>
      <c r="O27" s="169">
        <f t="shared" si="1"/>
        <v>0.71189999999999998</v>
      </c>
      <c r="P27" s="463"/>
      <c r="Q27" s="463"/>
      <c r="R27" s="185">
        <v>920449.83799999999</v>
      </c>
      <c r="S27" s="464"/>
      <c r="T27" s="467"/>
      <c r="U27" s="169">
        <f t="shared" si="0"/>
        <v>0.15135916732943971</v>
      </c>
      <c r="V27" s="463"/>
      <c r="W27" s="463"/>
    </row>
    <row r="28" spans="2:23" hidden="1" outlineLevel="1">
      <c r="B28" s="466"/>
      <c r="C28" s="466"/>
      <c r="D28" s="80">
        <v>45893</v>
      </c>
      <c r="E28" s="80" t="s">
        <v>84</v>
      </c>
      <c r="F28" s="184">
        <v>7894027.0499999998</v>
      </c>
      <c r="G28" s="467"/>
      <c r="H28" s="467"/>
      <c r="I28" s="241">
        <v>255114</v>
      </c>
      <c r="J28" s="468"/>
      <c r="K28" s="468"/>
      <c r="L28" s="184">
        <v>5555026.8350849999</v>
      </c>
      <c r="M28" s="467"/>
      <c r="N28" s="467"/>
      <c r="O28" s="169">
        <f t="shared" si="1"/>
        <v>0.70369999999999999</v>
      </c>
      <c r="P28" s="463"/>
      <c r="Q28" s="463"/>
      <c r="R28" s="185">
        <v>1049747.362</v>
      </c>
      <c r="S28" s="464"/>
      <c r="T28" s="467"/>
      <c r="U28" s="169">
        <f t="shared" si="0"/>
        <v>0.13297995501548224</v>
      </c>
      <c r="V28" s="463"/>
      <c r="W28" s="463"/>
    </row>
    <row r="29" spans="2:23" hidden="1" outlineLevel="1">
      <c r="B29" s="466"/>
      <c r="C29" s="466"/>
      <c r="D29" s="80">
        <v>45894</v>
      </c>
      <c r="E29" s="80" t="s">
        <v>90</v>
      </c>
      <c r="F29" s="184">
        <v>7726391.29</v>
      </c>
      <c r="G29" s="467"/>
      <c r="H29" s="467"/>
      <c r="I29" s="241">
        <v>250418</v>
      </c>
      <c r="J29" s="468"/>
      <c r="K29" s="468"/>
      <c r="L29" s="184">
        <v>5350525.9683250003</v>
      </c>
      <c r="M29" s="467"/>
      <c r="N29" s="467"/>
      <c r="O29" s="169">
        <f t="shared" si="1"/>
        <v>0.6925</v>
      </c>
      <c r="P29" s="463"/>
      <c r="Q29" s="463"/>
      <c r="R29" s="185">
        <v>919284.11800000002</v>
      </c>
      <c r="S29" s="464"/>
      <c r="T29" s="467"/>
      <c r="U29" s="169">
        <f t="shared" si="0"/>
        <v>0.11897975180079186</v>
      </c>
      <c r="V29" s="463"/>
      <c r="W29" s="463"/>
    </row>
    <row r="30" spans="2:23" hidden="1" outlineLevel="1">
      <c r="B30" s="465">
        <f>D38</f>
        <v>45903</v>
      </c>
      <c r="C30" s="466"/>
      <c r="D30" s="80">
        <v>45895</v>
      </c>
      <c r="E30" s="80" t="s">
        <v>91</v>
      </c>
      <c r="F30" s="184">
        <v>7423824.2000000002</v>
      </c>
      <c r="G30" s="467">
        <f t="shared" ref="G30" si="17">SUM(F30:F36)</f>
        <v>48911413.240000002</v>
      </c>
      <c r="H30" s="467"/>
      <c r="I30" s="241">
        <v>242071</v>
      </c>
      <c r="J30" s="468">
        <f t="shared" ref="J30" si="18">SUM(I30:I36)</f>
        <v>1600303</v>
      </c>
      <c r="K30" s="468"/>
      <c r="L30" s="184">
        <v>5190737.8806400001</v>
      </c>
      <c r="M30" s="467">
        <f t="shared" ref="M30" si="19">SUM(L30:L36)</f>
        <v>34039749.560413837</v>
      </c>
      <c r="N30" s="467"/>
      <c r="O30" s="169">
        <f t="shared" si="1"/>
        <v>0.69920000000000004</v>
      </c>
      <c r="P30" s="463">
        <f t="shared" ref="P30" si="20">M30/G30</f>
        <v>0.69594696422666347</v>
      </c>
      <c r="Q30" s="463"/>
      <c r="R30" s="185">
        <v>1019343.9080000001</v>
      </c>
      <c r="S30" s="464">
        <f t="shared" ref="S30" si="21">SUM(R30:R36)</f>
        <v>6708813.6340000005</v>
      </c>
      <c r="T30" s="467"/>
      <c r="U30" s="169">
        <f t="shared" si="0"/>
        <v>0.13730711834474746</v>
      </c>
      <c r="V30" s="463">
        <f>S30/G30</f>
        <v>0.13716253916199458</v>
      </c>
      <c r="W30" s="463"/>
    </row>
    <row r="31" spans="2:23" hidden="1" outlineLevel="1">
      <c r="B31" s="466"/>
      <c r="C31" s="466"/>
      <c r="D31" s="80">
        <v>45896</v>
      </c>
      <c r="E31" s="80" t="s">
        <v>92</v>
      </c>
      <c r="F31" s="184">
        <v>7268105.9000000004</v>
      </c>
      <c r="G31" s="467"/>
      <c r="H31" s="467"/>
      <c r="I31" s="241">
        <v>237593</v>
      </c>
      <c r="J31" s="468"/>
      <c r="K31" s="468"/>
      <c r="L31" s="184">
        <v>5102210.3418000005</v>
      </c>
      <c r="M31" s="467"/>
      <c r="N31" s="467"/>
      <c r="O31" s="169">
        <f t="shared" si="1"/>
        <v>0.70200000000000007</v>
      </c>
      <c r="P31" s="463"/>
      <c r="Q31" s="463"/>
      <c r="R31" s="185">
        <v>1002052.8860000001</v>
      </c>
      <c r="S31" s="464"/>
      <c r="T31" s="467"/>
      <c r="U31" s="169">
        <f t="shared" si="0"/>
        <v>0.13786987968901224</v>
      </c>
      <c r="V31" s="463"/>
      <c r="W31" s="463"/>
    </row>
    <row r="32" spans="2:23" hidden="1" outlineLevel="1">
      <c r="B32" s="466"/>
      <c r="C32" s="466"/>
      <c r="D32" s="80">
        <v>45897</v>
      </c>
      <c r="E32" s="80" t="s">
        <v>93</v>
      </c>
      <c r="F32" s="184">
        <v>6765305.7300000004</v>
      </c>
      <c r="G32" s="467"/>
      <c r="H32" s="467"/>
      <c r="I32" s="241">
        <v>223084</v>
      </c>
      <c r="J32" s="468"/>
      <c r="K32" s="468"/>
      <c r="L32" s="184">
        <v>4751274.2141790008</v>
      </c>
      <c r="M32" s="467"/>
      <c r="N32" s="467"/>
      <c r="O32" s="169">
        <f t="shared" si="1"/>
        <v>0.70230000000000004</v>
      </c>
      <c r="P32" s="463"/>
      <c r="Q32" s="463"/>
      <c r="R32" s="185">
        <v>957969.58799999999</v>
      </c>
      <c r="S32" s="464"/>
      <c r="T32" s="467"/>
      <c r="U32" s="169">
        <f t="shared" si="0"/>
        <v>0.14160033947201969</v>
      </c>
      <c r="V32" s="463"/>
      <c r="W32" s="463"/>
    </row>
    <row r="33" spans="2:23" hidden="1" outlineLevel="1">
      <c r="B33" s="466"/>
      <c r="C33" s="466"/>
      <c r="D33" s="80">
        <v>45898</v>
      </c>
      <c r="E33" s="80" t="s">
        <v>88</v>
      </c>
      <c r="F33" s="184">
        <v>5760799.9100000001</v>
      </c>
      <c r="G33" s="467"/>
      <c r="H33" s="467"/>
      <c r="I33" s="241">
        <v>190353</v>
      </c>
      <c r="J33" s="468"/>
      <c r="K33" s="468"/>
      <c r="L33" s="184">
        <v>3966310.7380349995</v>
      </c>
      <c r="M33" s="467"/>
      <c r="N33" s="467"/>
      <c r="O33" s="169">
        <f t="shared" si="1"/>
        <v>0.68849999999999989</v>
      </c>
      <c r="P33" s="463"/>
      <c r="Q33" s="463"/>
      <c r="R33" s="185">
        <v>876104.08200000005</v>
      </c>
      <c r="S33" s="464"/>
      <c r="T33" s="467"/>
      <c r="U33" s="169">
        <f t="shared" si="0"/>
        <v>0.15208028323969336</v>
      </c>
      <c r="V33" s="463"/>
      <c r="W33" s="463"/>
    </row>
    <row r="34" spans="2:23" hidden="1" outlineLevel="1">
      <c r="B34" s="466"/>
      <c r="C34" s="466"/>
      <c r="D34" s="80">
        <v>45899</v>
      </c>
      <c r="E34" s="80" t="s">
        <v>89</v>
      </c>
      <c r="F34" s="184">
        <v>6161593.7999999998</v>
      </c>
      <c r="G34" s="467"/>
      <c r="H34" s="467"/>
      <c r="I34" s="241">
        <v>202704</v>
      </c>
      <c r="J34" s="468"/>
      <c r="K34" s="468"/>
      <c r="L34" s="184">
        <v>4425872.8265399998</v>
      </c>
      <c r="M34" s="467"/>
      <c r="N34" s="467"/>
      <c r="O34" s="169">
        <f t="shared" si="1"/>
        <v>0.71829999999999994</v>
      </c>
      <c r="P34" s="463"/>
      <c r="Q34" s="463"/>
      <c r="R34" s="185">
        <v>907803.99800000002</v>
      </c>
      <c r="S34" s="464"/>
      <c r="T34" s="467"/>
      <c r="U34" s="169">
        <f t="shared" si="0"/>
        <v>0.14733265896236133</v>
      </c>
      <c r="V34" s="463"/>
      <c r="W34" s="463"/>
    </row>
    <row r="35" spans="2:23" hidden="1" outlineLevel="1">
      <c r="B35" s="466"/>
      <c r="C35" s="466"/>
      <c r="D35" s="80">
        <v>45900</v>
      </c>
      <c r="E35" s="80" t="s">
        <v>84</v>
      </c>
      <c r="F35" s="184">
        <v>7725142.3700000001</v>
      </c>
      <c r="G35" s="467"/>
      <c r="H35" s="467"/>
      <c r="I35" s="241">
        <v>251694</v>
      </c>
      <c r="J35" s="468"/>
      <c r="K35" s="468"/>
      <c r="L35" s="184">
        <v>5304082.7512419997</v>
      </c>
      <c r="M35" s="467"/>
      <c r="N35" s="467"/>
      <c r="O35" s="169">
        <f t="shared" si="1"/>
        <v>0.68659999999999999</v>
      </c>
      <c r="P35" s="463"/>
      <c r="Q35" s="463"/>
      <c r="R35" s="185">
        <v>1013087.672</v>
      </c>
      <c r="S35" s="464"/>
      <c r="T35" s="467"/>
      <c r="U35" s="169">
        <f t="shared" si="0"/>
        <v>0.13114161830003918</v>
      </c>
      <c r="V35" s="463"/>
      <c r="W35" s="463"/>
    </row>
    <row r="36" spans="2:23" hidden="1" outlineLevel="1" collapsed="1">
      <c r="B36" s="466"/>
      <c r="D36" s="80">
        <v>45901</v>
      </c>
      <c r="E36" s="80" t="s">
        <v>90</v>
      </c>
      <c r="F36" s="184">
        <v>7806641.3300000001</v>
      </c>
      <c r="G36" s="467"/>
      <c r="H36" s="467">
        <f>SUM(F36:F65)</f>
        <v>213751473.06</v>
      </c>
      <c r="I36" s="241">
        <v>252804</v>
      </c>
      <c r="J36" s="468"/>
      <c r="K36" s="468">
        <f>SUM(I36:I65)</f>
        <v>7022371</v>
      </c>
      <c r="L36" s="184">
        <v>5299260.8079778356</v>
      </c>
      <c r="M36" s="467"/>
      <c r="N36" s="467">
        <f>SUM(L36:L65)</f>
        <v>142400144.41054228</v>
      </c>
      <c r="O36" s="169">
        <f>L36/F36</f>
        <v>0.6788144329896908</v>
      </c>
      <c r="P36" s="463"/>
      <c r="Q36" s="463">
        <f>N36/H36</f>
        <v>0.66619491492613281</v>
      </c>
      <c r="R36" s="185">
        <v>932451.5</v>
      </c>
      <c r="S36" s="464"/>
      <c r="T36" s="467">
        <f>SUM(R36:R65)</f>
        <v>29802750.758000005</v>
      </c>
      <c r="U36" s="169">
        <f t="shared" si="0"/>
        <v>0.11944336374423903</v>
      </c>
      <c r="V36" s="463"/>
      <c r="W36" s="463">
        <f>T36/H36</f>
        <v>0.13942711285846615</v>
      </c>
    </row>
    <row r="37" spans="2:23" hidden="1" outlineLevel="1">
      <c r="B37" s="465">
        <f>B30+7</f>
        <v>45910</v>
      </c>
      <c r="D37" s="80">
        <v>45902</v>
      </c>
      <c r="E37" s="80" t="s">
        <v>91</v>
      </c>
      <c r="F37" s="184">
        <v>8169292.4199999999</v>
      </c>
      <c r="G37" s="467">
        <f>SUM(F37:F43)</f>
        <v>50724262.469999999</v>
      </c>
      <c r="H37" s="467"/>
      <c r="I37" s="241">
        <v>267176</v>
      </c>
      <c r="J37" s="468">
        <f t="shared" ref="J37" si="22">SUM(I37:I43)</f>
        <v>1673814</v>
      </c>
      <c r="K37" s="468"/>
      <c r="L37" s="184">
        <v>5332358.2430134024</v>
      </c>
      <c r="M37" s="467">
        <f t="shared" ref="M37" si="23">SUM(L37:L43)</f>
        <v>33879378.711222164</v>
      </c>
      <c r="N37" s="467"/>
      <c r="O37" s="169">
        <f>L37/F37</f>
        <v>0.6527319587628867</v>
      </c>
      <c r="P37" s="463">
        <f t="shared" ref="P37" si="24">M37/G37</f>
        <v>0.66791269229906591</v>
      </c>
      <c r="Q37" s="463"/>
      <c r="R37" s="185">
        <v>1087307.4080000001</v>
      </c>
      <c r="S37" s="464">
        <f t="shared" ref="S37" si="25">SUM(R37:R43)</f>
        <v>7050306.8660000004</v>
      </c>
      <c r="T37" s="467"/>
      <c r="U37" s="169">
        <f t="shared" si="0"/>
        <v>0.13309688919178145</v>
      </c>
      <c r="V37" s="463">
        <f>S37/G37</f>
        <v>0.13899279206217705</v>
      </c>
      <c r="W37" s="463"/>
    </row>
    <row r="38" spans="2:23" hidden="1" outlineLevel="1">
      <c r="B38" s="466"/>
      <c r="D38" s="80">
        <v>45903</v>
      </c>
      <c r="E38" s="80" t="s">
        <v>92</v>
      </c>
      <c r="F38" s="184">
        <v>7774607.1799999997</v>
      </c>
      <c r="G38" s="467"/>
      <c r="H38" s="467"/>
      <c r="I38" s="241">
        <v>255665</v>
      </c>
      <c r="J38" s="468"/>
      <c r="K38" s="468"/>
      <c r="L38" s="184">
        <v>5250264.364184536</v>
      </c>
      <c r="M38" s="467"/>
      <c r="N38" s="467"/>
      <c r="O38" s="169">
        <f t="shared" si="1"/>
        <v>0.67530927835051546</v>
      </c>
      <c r="P38" s="463"/>
      <c r="Q38" s="463"/>
      <c r="R38" s="185">
        <v>1043986.568</v>
      </c>
      <c r="S38" s="464"/>
      <c r="T38" s="467"/>
      <c r="U38" s="169">
        <f t="shared" si="0"/>
        <v>0.13428158411471022</v>
      </c>
      <c r="V38" s="463"/>
      <c r="W38" s="463"/>
    </row>
    <row r="39" spans="2:23" hidden="1" outlineLevel="1">
      <c r="B39" s="466"/>
      <c r="D39" s="80">
        <v>45904</v>
      </c>
      <c r="E39" s="80" t="s">
        <v>93</v>
      </c>
      <c r="F39" s="184">
        <v>6925705.3300000001</v>
      </c>
      <c r="G39" s="467"/>
      <c r="H39" s="467"/>
      <c r="I39" s="241">
        <v>230570</v>
      </c>
      <c r="J39" s="468"/>
      <c r="K39" s="468"/>
      <c r="L39" s="184">
        <v>4667711.1953479387</v>
      </c>
      <c r="M39" s="467"/>
      <c r="N39" s="467"/>
      <c r="O39" s="169">
        <f t="shared" ref="O39:O42" si="26">L39/F39</f>
        <v>0.6739690721649485</v>
      </c>
      <c r="P39" s="463"/>
      <c r="Q39" s="463"/>
      <c r="R39" s="185">
        <v>1014007.1360000001</v>
      </c>
      <c r="S39" s="464"/>
      <c r="T39" s="467"/>
      <c r="U39" s="169">
        <f t="shared" si="0"/>
        <v>0.14641211077919195</v>
      </c>
      <c r="V39" s="463"/>
      <c r="W39" s="463"/>
    </row>
    <row r="40" spans="2:23" hidden="1" outlineLevel="1">
      <c r="B40" s="466"/>
      <c r="D40" s="80">
        <v>45905</v>
      </c>
      <c r="E40" s="80" t="s">
        <v>88</v>
      </c>
      <c r="F40" s="184">
        <v>5813361.7999999998</v>
      </c>
      <c r="G40" s="467"/>
      <c r="H40" s="467"/>
      <c r="I40" s="241">
        <v>194911</v>
      </c>
      <c r="J40" s="468"/>
      <c r="K40" s="468"/>
      <c r="L40" s="184">
        <v>3942598.0001340201</v>
      </c>
      <c r="M40" s="467"/>
      <c r="N40" s="467"/>
      <c r="O40" s="169">
        <f t="shared" si="26"/>
        <v>0.67819587628865974</v>
      </c>
      <c r="P40" s="463"/>
      <c r="Q40" s="463"/>
      <c r="R40" s="185">
        <v>910686.10400000005</v>
      </c>
      <c r="S40" s="464"/>
      <c r="T40" s="467"/>
      <c r="U40" s="169">
        <f t="shared" si="0"/>
        <v>0.15665395262342008</v>
      </c>
      <c r="V40" s="463"/>
      <c r="W40" s="463"/>
    </row>
    <row r="41" spans="2:23" hidden="1" outlineLevel="1">
      <c r="B41" s="466"/>
      <c r="D41" s="80">
        <v>45906</v>
      </c>
      <c r="E41" s="80" t="s">
        <v>89</v>
      </c>
      <c r="F41" s="184">
        <v>6064269.0899999999</v>
      </c>
      <c r="G41" s="467"/>
      <c r="H41" s="467"/>
      <c r="I41" s="241">
        <v>202561</v>
      </c>
      <c r="J41" s="468"/>
      <c r="K41" s="468"/>
      <c r="L41" s="184">
        <v>4096507.547652062</v>
      </c>
      <c r="M41" s="467"/>
      <c r="N41" s="467"/>
      <c r="O41" s="169">
        <f t="shared" si="26"/>
        <v>0.67551546391752582</v>
      </c>
      <c r="P41" s="463"/>
      <c r="Q41" s="463"/>
      <c r="R41" s="185">
        <v>899985.38199999998</v>
      </c>
      <c r="S41" s="464"/>
      <c r="T41" s="467"/>
      <c r="U41" s="169">
        <f t="shared" si="0"/>
        <v>0.14840789032334975</v>
      </c>
      <c r="V41" s="463"/>
      <c r="W41" s="463"/>
    </row>
    <row r="42" spans="2:23" hidden="1" outlineLevel="1">
      <c r="B42" s="466"/>
      <c r="D42" s="80">
        <v>45907</v>
      </c>
      <c r="E42" s="80" t="s">
        <v>84</v>
      </c>
      <c r="F42" s="184">
        <v>8031264.3600000003</v>
      </c>
      <c r="G42" s="467"/>
      <c r="H42" s="467"/>
      <c r="I42" s="241">
        <v>262932</v>
      </c>
      <c r="J42" s="468"/>
      <c r="K42" s="468"/>
      <c r="L42" s="184">
        <v>5305188.2872886611</v>
      </c>
      <c r="M42" s="467"/>
      <c r="N42" s="467"/>
      <c r="O42" s="169">
        <f t="shared" si="26"/>
        <v>0.66056701030927845</v>
      </c>
      <c r="P42" s="463"/>
      <c r="Q42" s="463"/>
      <c r="R42" s="185">
        <v>1043807.844</v>
      </c>
      <c r="S42" s="464"/>
      <c r="T42" s="467"/>
      <c r="U42" s="169">
        <f t="shared" si="0"/>
        <v>0.129968059475009</v>
      </c>
      <c r="V42" s="463"/>
      <c r="W42" s="463"/>
    </row>
    <row r="43" spans="2:23" hidden="1" outlineLevel="1">
      <c r="B43" s="466"/>
      <c r="D43" s="80">
        <v>45908</v>
      </c>
      <c r="E43" s="80" t="s">
        <v>90</v>
      </c>
      <c r="F43" s="184">
        <v>7945762.29</v>
      </c>
      <c r="G43" s="467"/>
      <c r="H43" s="467"/>
      <c r="I43" s="241">
        <v>259999</v>
      </c>
      <c r="J43" s="468"/>
      <c r="K43" s="468"/>
      <c r="L43" s="184">
        <v>5284751.0736015467</v>
      </c>
      <c r="M43" s="467"/>
      <c r="N43" s="467"/>
      <c r="O43" s="169">
        <f>L43/F43</f>
        <v>0.66510309278350521</v>
      </c>
      <c r="P43" s="463"/>
      <c r="Q43" s="463"/>
      <c r="R43" s="185">
        <v>1050526.4240000001</v>
      </c>
      <c r="S43" s="464"/>
      <c r="T43" s="467"/>
      <c r="U43" s="169">
        <f t="shared" si="0"/>
        <v>0.13221216362363644</v>
      </c>
      <c r="V43" s="463"/>
      <c r="W43" s="463"/>
    </row>
    <row r="44" spans="2:23" hidden="1" outlineLevel="1">
      <c r="B44" s="465">
        <f t="shared" ref="B44" si="27">B37+7</f>
        <v>45917</v>
      </c>
      <c r="D44" s="80">
        <f>D43+1</f>
        <v>45909</v>
      </c>
      <c r="E44" s="80" t="s">
        <v>91</v>
      </c>
      <c r="F44" s="184">
        <v>7852972.2199999997</v>
      </c>
      <c r="G44" s="467">
        <f>SUM(F44:F50)</f>
        <v>50242376.230000004</v>
      </c>
      <c r="H44" s="467"/>
      <c r="I44" s="241">
        <v>258026</v>
      </c>
      <c r="J44" s="468">
        <f t="shared" ref="J44:J65" si="28">SUM(I44:I50)</f>
        <v>1658017</v>
      </c>
      <c r="K44" s="468"/>
      <c r="L44" s="184">
        <v>5218988.1872402057</v>
      </c>
      <c r="M44" s="467">
        <f t="shared" ref="M44:M65" si="29">SUM(L44:L50)</f>
        <v>33439915.083561342</v>
      </c>
      <c r="N44" s="467"/>
      <c r="O44" s="169">
        <f t="shared" ref="O44:O71" si="30">L44/F44</f>
        <v>0.66458762886597933</v>
      </c>
      <c r="P44" s="463">
        <f t="shared" ref="P44:P65" si="31">M44/G44</f>
        <v>0.66557192538983023</v>
      </c>
      <c r="Q44" s="463"/>
      <c r="R44" s="185">
        <v>1042922.706</v>
      </c>
      <c r="S44" s="464">
        <f t="shared" ref="S44:S65" si="32">SUM(R44:R50)</f>
        <v>6824366.2379999999</v>
      </c>
      <c r="T44" s="467"/>
      <c r="U44" s="169">
        <f t="shared" si="0"/>
        <v>0.13280611172211687</v>
      </c>
      <c r="V44" s="463">
        <f>S44/G44</f>
        <v>0.13582889087011638</v>
      </c>
      <c r="W44" s="463"/>
    </row>
    <row r="45" spans="2:23" hidden="1" outlineLevel="1">
      <c r="B45" s="466"/>
      <c r="D45" s="80">
        <f t="shared" ref="D45:D99" si="33">D44+1</f>
        <v>45910</v>
      </c>
      <c r="E45" s="80" t="s">
        <v>92</v>
      </c>
      <c r="F45" s="184">
        <v>7585453.29</v>
      </c>
      <c r="G45" s="467"/>
      <c r="H45" s="467"/>
      <c r="I45" s="241">
        <v>250306</v>
      </c>
      <c r="J45" s="468"/>
      <c r="K45" s="468"/>
      <c r="L45" s="184">
        <v>5095938.8004417531</v>
      </c>
      <c r="M45" s="467"/>
      <c r="N45" s="467"/>
      <c r="O45" s="169">
        <f t="shared" si="30"/>
        <v>0.67180412371134024</v>
      </c>
      <c r="P45" s="463"/>
      <c r="Q45" s="463"/>
      <c r="R45" s="185">
        <v>1005024.8419999999</v>
      </c>
      <c r="S45" s="464"/>
      <c r="T45" s="467"/>
      <c r="U45" s="169">
        <f t="shared" si="0"/>
        <v>0.13249370915314146</v>
      </c>
      <c r="V45" s="463"/>
      <c r="W45" s="463"/>
    </row>
    <row r="46" spans="2:23" hidden="1" outlineLevel="1">
      <c r="B46" s="466"/>
      <c r="D46" s="80">
        <f t="shared" si="33"/>
        <v>45911</v>
      </c>
      <c r="E46" s="80" t="s">
        <v>93</v>
      </c>
      <c r="F46" s="184">
        <v>6980689.6500000004</v>
      </c>
      <c r="G46" s="467"/>
      <c r="H46" s="467"/>
      <c r="I46" s="241">
        <v>231245</v>
      </c>
      <c r="J46" s="468"/>
      <c r="K46" s="468"/>
      <c r="L46" s="184">
        <v>4601857.7285489691</v>
      </c>
      <c r="M46" s="467"/>
      <c r="N46" s="467"/>
      <c r="O46" s="169">
        <f t="shared" si="30"/>
        <v>0.65922680412371126</v>
      </c>
      <c r="P46" s="463"/>
      <c r="Q46" s="463"/>
      <c r="R46" s="185">
        <v>961377.96200000006</v>
      </c>
      <c r="S46" s="464"/>
      <c r="T46" s="467"/>
      <c r="U46" s="169">
        <f t="shared" si="0"/>
        <v>0.13771962516626132</v>
      </c>
      <c r="V46" s="463"/>
      <c r="W46" s="463"/>
    </row>
    <row r="47" spans="2:23" hidden="1" outlineLevel="1">
      <c r="B47" s="466"/>
      <c r="D47" s="80">
        <f t="shared" si="33"/>
        <v>45912</v>
      </c>
      <c r="E47" s="80" t="s">
        <v>88</v>
      </c>
      <c r="F47" s="184">
        <v>5798799.4400000004</v>
      </c>
      <c r="G47" s="467"/>
      <c r="H47" s="467"/>
      <c r="I47" s="241">
        <v>191700</v>
      </c>
      <c r="J47" s="468"/>
      <c r="K47" s="468"/>
      <c r="L47" s="184">
        <v>3871146.9869814436</v>
      </c>
      <c r="M47" s="467"/>
      <c r="N47" s="467"/>
      <c r="O47" s="169">
        <f t="shared" si="30"/>
        <v>0.66757731958762889</v>
      </c>
      <c r="P47" s="463"/>
      <c r="Q47" s="463"/>
      <c r="R47" s="185">
        <v>893839.5</v>
      </c>
      <c r="S47" s="464"/>
      <c r="T47" s="467"/>
      <c r="U47" s="169">
        <f t="shared" si="0"/>
        <v>0.15414216498579228</v>
      </c>
      <c r="V47" s="463"/>
      <c r="W47" s="463"/>
    </row>
    <row r="48" spans="2:23" hidden="1" outlineLevel="1">
      <c r="B48" s="466"/>
      <c r="D48" s="80">
        <f t="shared" si="33"/>
        <v>45913</v>
      </c>
      <c r="E48" s="80" t="s">
        <v>89</v>
      </c>
      <c r="F48" s="184">
        <v>6087959.3799999999</v>
      </c>
      <c r="G48" s="467"/>
      <c r="H48" s="467"/>
      <c r="I48" s="241">
        <v>201547</v>
      </c>
      <c r="J48" s="468"/>
      <c r="K48" s="468"/>
      <c r="L48" s="184">
        <v>4069204.6020855666</v>
      </c>
      <c r="M48" s="467"/>
      <c r="N48" s="467"/>
      <c r="O48" s="169">
        <f t="shared" si="30"/>
        <v>0.66840206185567008</v>
      </c>
      <c r="P48" s="463"/>
      <c r="Q48" s="463"/>
      <c r="R48" s="185">
        <v>911296.30799999996</v>
      </c>
      <c r="S48" s="464"/>
      <c r="T48" s="467"/>
      <c r="U48" s="169">
        <f t="shared" si="0"/>
        <v>0.14968830294659424</v>
      </c>
      <c r="V48" s="463"/>
      <c r="W48" s="463"/>
    </row>
    <row r="49" spans="2:23" hidden="1" outlineLevel="1">
      <c r="B49" s="466"/>
      <c r="D49" s="80">
        <f t="shared" si="33"/>
        <v>45914</v>
      </c>
      <c r="E49" s="80" t="s">
        <v>84</v>
      </c>
      <c r="F49" s="184">
        <v>8034432.2199999997</v>
      </c>
      <c r="G49" s="467"/>
      <c r="H49" s="467"/>
      <c r="I49" s="241">
        <v>263020</v>
      </c>
      <c r="J49" s="468"/>
      <c r="K49" s="468"/>
      <c r="L49" s="184">
        <v>5273320.8998587625</v>
      </c>
      <c r="M49" s="467"/>
      <c r="N49" s="467"/>
      <c r="O49" s="169">
        <f t="shared" si="30"/>
        <v>0.65634020618556699</v>
      </c>
      <c r="P49" s="463"/>
      <c r="Q49" s="463"/>
      <c r="R49" s="185">
        <v>1060561.392</v>
      </c>
      <c r="S49" s="464"/>
      <c r="T49" s="467"/>
      <c r="U49" s="169">
        <f t="shared" si="0"/>
        <v>0.1320020336172554</v>
      </c>
      <c r="V49" s="463"/>
      <c r="W49" s="463"/>
    </row>
    <row r="50" spans="2:23" hidden="1" outlineLevel="1">
      <c r="B50" s="466"/>
      <c r="D50" s="80">
        <f t="shared" si="33"/>
        <v>45915</v>
      </c>
      <c r="E50" s="80" t="s">
        <v>90</v>
      </c>
      <c r="F50" s="184">
        <v>7902070.0300000003</v>
      </c>
      <c r="G50" s="467"/>
      <c r="H50" s="467"/>
      <c r="I50" s="241">
        <v>262173</v>
      </c>
      <c r="J50" s="468"/>
      <c r="K50" s="468"/>
      <c r="L50" s="184">
        <v>5309457.8784046397</v>
      </c>
      <c r="M50" s="467"/>
      <c r="N50" s="467"/>
      <c r="O50" s="169">
        <f>L50/F50</f>
        <v>0.67190721649484542</v>
      </c>
      <c r="P50" s="463"/>
      <c r="Q50" s="463"/>
      <c r="R50" s="185">
        <v>949343.52800000005</v>
      </c>
      <c r="S50" s="464"/>
      <c r="T50" s="467"/>
      <c r="U50" s="169">
        <f t="shared" si="0"/>
        <v>0.12013858702793602</v>
      </c>
      <c r="V50" s="463"/>
      <c r="W50" s="463"/>
    </row>
    <row r="51" spans="2:23" hidden="1" outlineLevel="1">
      <c r="B51" s="465">
        <f t="shared" ref="B51" si="34">B44+7</f>
        <v>45924</v>
      </c>
      <c r="D51" s="80">
        <f t="shared" si="33"/>
        <v>45916</v>
      </c>
      <c r="E51" s="80" t="s">
        <v>91</v>
      </c>
      <c r="F51" s="184">
        <v>8643585.0999999996</v>
      </c>
      <c r="G51" s="467">
        <f>SUM(F51:F57)</f>
        <v>51456412.949999996</v>
      </c>
      <c r="H51" s="467"/>
      <c r="I51" s="241">
        <v>281350</v>
      </c>
      <c r="J51" s="468">
        <f t="shared" si="28"/>
        <v>1699029</v>
      </c>
      <c r="K51" s="468"/>
      <c r="L51" s="184">
        <v>5676696.7917061904</v>
      </c>
      <c r="M51" s="467">
        <f t="shared" si="29"/>
        <v>34077740.73125001</v>
      </c>
      <c r="N51" s="467"/>
      <c r="O51" s="169">
        <f t="shared" si="30"/>
        <v>0.65675257731958825</v>
      </c>
      <c r="P51" s="463">
        <f t="shared" si="31"/>
        <v>0.66226421115601708</v>
      </c>
      <c r="Q51" s="463"/>
      <c r="R51" s="185">
        <v>1127633.23</v>
      </c>
      <c r="S51" s="464">
        <f t="shared" si="32"/>
        <v>7128295.4699999988</v>
      </c>
      <c r="T51" s="467"/>
      <c r="U51" s="169">
        <f t="shared" si="0"/>
        <v>0.13045897240023702</v>
      </c>
      <c r="V51" s="463">
        <f t="shared" ref="V51" si="35">S51/G51</f>
        <v>0.13853074983921901</v>
      </c>
      <c r="W51" s="463"/>
    </row>
    <row r="52" spans="2:23" hidden="1" outlineLevel="1">
      <c r="B52" s="466"/>
      <c r="D52" s="80">
        <f t="shared" si="33"/>
        <v>45917</v>
      </c>
      <c r="E52" s="80" t="s">
        <v>92</v>
      </c>
      <c r="F52" s="184">
        <v>8026958.5199999996</v>
      </c>
      <c r="G52" s="467"/>
      <c r="H52" s="467"/>
      <c r="I52" s="241">
        <v>265157</v>
      </c>
      <c r="J52" s="468"/>
      <c r="K52" s="468"/>
      <c r="L52" s="184">
        <v>5388406.2271113405</v>
      </c>
      <c r="M52" s="467"/>
      <c r="N52" s="467"/>
      <c r="O52" s="169">
        <f t="shared" si="30"/>
        <v>0.67128865979381447</v>
      </c>
      <c r="P52" s="463"/>
      <c r="Q52" s="463"/>
      <c r="R52" s="185">
        <v>1061955.6459999999</v>
      </c>
      <c r="S52" s="464"/>
      <c r="T52" s="467"/>
      <c r="U52" s="169">
        <f t="shared" si="0"/>
        <v>0.1322986338292427</v>
      </c>
      <c r="V52" s="463"/>
      <c r="W52" s="463"/>
    </row>
    <row r="53" spans="2:23" hidden="1" outlineLevel="1">
      <c r="B53" s="466"/>
      <c r="D53" s="80">
        <f t="shared" si="33"/>
        <v>45918</v>
      </c>
      <c r="E53" s="80" t="s">
        <v>93</v>
      </c>
      <c r="F53" s="184">
        <v>7356980.9800000004</v>
      </c>
      <c r="G53" s="467"/>
      <c r="H53" s="467"/>
      <c r="I53" s="241">
        <v>243355</v>
      </c>
      <c r="J53" s="468"/>
      <c r="K53" s="468"/>
      <c r="L53" s="184">
        <v>4881774.028636083</v>
      </c>
      <c r="M53" s="467"/>
      <c r="N53" s="467"/>
      <c r="O53" s="169">
        <f t="shared" si="30"/>
        <v>0.6635567010309279</v>
      </c>
      <c r="P53" s="463"/>
      <c r="Q53" s="463"/>
      <c r="R53" s="185">
        <v>1010189.692</v>
      </c>
      <c r="S53" s="464"/>
      <c r="T53" s="467"/>
      <c r="U53" s="169">
        <f t="shared" si="0"/>
        <v>0.13731035797784541</v>
      </c>
      <c r="V53" s="463"/>
      <c r="W53" s="463"/>
    </row>
    <row r="54" spans="2:23" hidden="1" outlineLevel="1">
      <c r="B54" s="466"/>
      <c r="D54" s="80">
        <f t="shared" si="33"/>
        <v>45919</v>
      </c>
      <c r="E54" s="80" t="s">
        <v>88</v>
      </c>
      <c r="F54" s="184">
        <v>5796047.9199999999</v>
      </c>
      <c r="G54" s="467"/>
      <c r="H54" s="467"/>
      <c r="I54" s="241">
        <v>194339</v>
      </c>
      <c r="J54" s="468"/>
      <c r="K54" s="468"/>
      <c r="L54" s="184">
        <v>3832860.7611175259</v>
      </c>
      <c r="M54" s="467"/>
      <c r="N54" s="467"/>
      <c r="O54" s="169">
        <f t="shared" si="30"/>
        <v>0.66128865979381446</v>
      </c>
      <c r="P54" s="463"/>
      <c r="Q54" s="463"/>
      <c r="R54" s="185">
        <v>896953.61399999994</v>
      </c>
      <c r="S54" s="464"/>
      <c r="T54" s="467"/>
      <c r="U54" s="169">
        <f t="shared" si="0"/>
        <v>0.15475262219709182</v>
      </c>
      <c r="V54" s="463"/>
      <c r="W54" s="463"/>
    </row>
    <row r="55" spans="2:23" hidden="1" outlineLevel="1">
      <c r="B55" s="466"/>
      <c r="D55" s="80">
        <f t="shared" si="33"/>
        <v>45920</v>
      </c>
      <c r="E55" s="80" t="s">
        <v>89</v>
      </c>
      <c r="F55" s="184">
        <v>5974025.2999999998</v>
      </c>
      <c r="G55" s="467"/>
      <c r="H55" s="467"/>
      <c r="I55" s="241">
        <v>199506</v>
      </c>
      <c r="J55" s="468"/>
      <c r="K55" s="468"/>
      <c r="L55" s="184">
        <v>3973342.7033969075</v>
      </c>
      <c r="M55" s="467"/>
      <c r="N55" s="467"/>
      <c r="O55" s="169">
        <f t="shared" si="30"/>
        <v>0.66510309278350521</v>
      </c>
      <c r="P55" s="463"/>
      <c r="Q55" s="463"/>
      <c r="R55" s="185">
        <v>896330.48600000003</v>
      </c>
      <c r="S55" s="464"/>
      <c r="T55" s="467"/>
      <c r="U55" s="169">
        <f t="shared" si="0"/>
        <v>0.15003794610645524</v>
      </c>
      <c r="V55" s="463"/>
      <c r="W55" s="463"/>
    </row>
    <row r="56" spans="2:23" hidden="1" outlineLevel="1">
      <c r="B56" s="466"/>
      <c r="D56" s="80">
        <f t="shared" si="33"/>
        <v>45921</v>
      </c>
      <c r="E56" s="80" t="s">
        <v>84</v>
      </c>
      <c r="F56" s="184">
        <v>7966442.1900000004</v>
      </c>
      <c r="G56" s="467"/>
      <c r="H56" s="467"/>
      <c r="I56" s="241">
        <v>262326</v>
      </c>
      <c r="J56" s="468"/>
      <c r="K56" s="468"/>
      <c r="L56" s="184">
        <v>5308360.7314499998</v>
      </c>
      <c r="M56" s="467"/>
      <c r="N56" s="467"/>
      <c r="O56" s="169">
        <f t="shared" si="30"/>
        <v>0.666340206185567</v>
      </c>
      <c r="P56" s="463"/>
      <c r="Q56" s="463"/>
      <c r="R56" s="185">
        <v>1067621.622</v>
      </c>
      <c r="S56" s="464"/>
      <c r="T56" s="467"/>
      <c r="U56" s="169">
        <f t="shared" si="0"/>
        <v>0.134014858394397</v>
      </c>
      <c r="V56" s="463"/>
      <c r="W56" s="463"/>
    </row>
    <row r="57" spans="2:23" hidden="1" outlineLevel="1">
      <c r="B57" s="466"/>
      <c r="D57" s="80">
        <f t="shared" si="33"/>
        <v>45922</v>
      </c>
      <c r="E57" s="80" t="s">
        <v>90</v>
      </c>
      <c r="F57" s="184">
        <v>7692372.9400000004</v>
      </c>
      <c r="G57" s="467"/>
      <c r="H57" s="467"/>
      <c r="I57" s="241">
        <v>252996</v>
      </c>
      <c r="J57" s="468"/>
      <c r="K57" s="468"/>
      <c r="L57" s="184">
        <v>5016299.4878319586</v>
      </c>
      <c r="M57" s="467"/>
      <c r="N57" s="467"/>
      <c r="O57" s="169">
        <f t="shared" si="30"/>
        <v>0.65211340206185564</v>
      </c>
      <c r="P57" s="463"/>
      <c r="Q57" s="463"/>
      <c r="R57" s="185">
        <v>1067611.18</v>
      </c>
      <c r="S57" s="464"/>
      <c r="T57" s="467"/>
      <c r="U57" s="169">
        <f t="shared" si="0"/>
        <v>0.13878827617008385</v>
      </c>
      <c r="V57" s="463"/>
      <c r="W57" s="463"/>
    </row>
    <row r="58" spans="2:23" hidden="1" outlineLevel="1">
      <c r="B58" s="465">
        <f t="shared" ref="B58" si="36">B51+7</f>
        <v>45931</v>
      </c>
      <c r="D58" s="80">
        <f t="shared" si="33"/>
        <v>45923</v>
      </c>
      <c r="E58" s="80" t="s">
        <v>91</v>
      </c>
      <c r="F58" s="184">
        <v>7459138.04</v>
      </c>
      <c r="G58" s="467">
        <f t="shared" ref="G58:G65" si="37">SUM(F58:F64)</f>
        <v>45017389.120000005</v>
      </c>
      <c r="H58" s="467"/>
      <c r="I58" s="241">
        <v>244725</v>
      </c>
      <c r="J58" s="468">
        <f t="shared" si="28"/>
        <v>1470690</v>
      </c>
      <c r="K58" s="468"/>
      <c r="L58" s="184">
        <v>4928798.4811731959</v>
      </c>
      <c r="M58" s="467">
        <f t="shared" si="29"/>
        <v>29958124.73051443</v>
      </c>
      <c r="N58" s="467"/>
      <c r="O58" s="169">
        <f t="shared" si="30"/>
        <v>0.66077319587628869</v>
      </c>
      <c r="P58" s="463">
        <f t="shared" si="31"/>
        <v>0.66547894749419945</v>
      </c>
      <c r="Q58" s="463"/>
      <c r="R58" s="185">
        <v>1051124.334</v>
      </c>
      <c r="S58" s="464">
        <f t="shared" si="32"/>
        <v>6683738.7560000001</v>
      </c>
      <c r="T58" s="467"/>
      <c r="U58" s="169">
        <f t="shared" si="0"/>
        <v>0.14091766747890885</v>
      </c>
      <c r="V58" s="463">
        <f>S58/G58</f>
        <v>0.14847015534782751</v>
      </c>
      <c r="W58" s="463"/>
    </row>
    <row r="59" spans="2:23" hidden="1" outlineLevel="1">
      <c r="B59" s="466"/>
      <c r="D59" s="80">
        <f t="shared" si="33"/>
        <v>45924</v>
      </c>
      <c r="E59" s="80" t="s">
        <v>92</v>
      </c>
      <c r="F59" s="184">
        <v>7098839.0300000003</v>
      </c>
      <c r="G59" s="467"/>
      <c r="H59" s="467"/>
      <c r="I59" s="241">
        <v>234032</v>
      </c>
      <c r="J59" s="468"/>
      <c r="K59" s="468"/>
      <c r="L59" s="184">
        <v>4760979.1040891744</v>
      </c>
      <c r="M59" s="467"/>
      <c r="N59" s="467"/>
      <c r="O59" s="169">
        <f t="shared" si="30"/>
        <v>0.67067010309278341</v>
      </c>
      <c r="P59" s="463"/>
      <c r="Q59" s="463"/>
      <c r="R59" s="185">
        <v>984610.35400000005</v>
      </c>
      <c r="S59" s="464"/>
      <c r="T59" s="467"/>
      <c r="U59" s="169">
        <f t="shared" si="0"/>
        <v>0.13870019447391244</v>
      </c>
      <c r="V59" s="463"/>
      <c r="W59" s="463"/>
    </row>
    <row r="60" spans="2:23" hidden="1" outlineLevel="1">
      <c r="B60" s="466"/>
      <c r="D60" s="80">
        <f t="shared" si="33"/>
        <v>45925</v>
      </c>
      <c r="E60" s="80" t="s">
        <v>93</v>
      </c>
      <c r="F60" s="184">
        <v>6557727.0999999996</v>
      </c>
      <c r="G60" s="467"/>
      <c r="H60" s="467"/>
      <c r="I60" s="241">
        <v>214931</v>
      </c>
      <c r="J60" s="468"/>
      <c r="K60" s="468"/>
      <c r="L60" s="184">
        <v>4352775.8694175258</v>
      </c>
      <c r="M60" s="467"/>
      <c r="N60" s="467"/>
      <c r="O60" s="169">
        <f t="shared" si="30"/>
        <v>0.66376288659793814</v>
      </c>
      <c r="P60" s="463"/>
      <c r="Q60" s="463"/>
      <c r="R60" s="185">
        <v>963224.58799999999</v>
      </c>
      <c r="S60" s="464"/>
      <c r="T60" s="467"/>
      <c r="U60" s="169">
        <f t="shared" si="0"/>
        <v>0.14688390860302802</v>
      </c>
      <c r="V60" s="463"/>
      <c r="W60" s="463"/>
    </row>
    <row r="61" spans="2:23" hidden="1" outlineLevel="1">
      <c r="B61" s="466"/>
      <c r="D61" s="80">
        <f t="shared" si="33"/>
        <v>45926</v>
      </c>
      <c r="E61" s="80" t="s">
        <v>88</v>
      </c>
      <c r="F61" s="184">
        <v>5226513.2699999996</v>
      </c>
      <c r="G61" s="467"/>
      <c r="H61" s="467"/>
      <c r="I61" s="241">
        <v>169827</v>
      </c>
      <c r="J61" s="468"/>
      <c r="K61" s="468"/>
      <c r="L61" s="184">
        <v>3481019.4825603091</v>
      </c>
      <c r="M61" s="467"/>
      <c r="N61" s="467"/>
      <c r="O61" s="169">
        <f t="shared" si="30"/>
        <v>0.66603092783505158</v>
      </c>
      <c r="P61" s="463"/>
      <c r="Q61" s="463"/>
      <c r="R61" s="185">
        <v>851620.01399999997</v>
      </c>
      <c r="S61" s="464"/>
      <c r="T61" s="467"/>
      <c r="U61" s="169">
        <f t="shared" si="0"/>
        <v>0.16294228484758061</v>
      </c>
      <c r="V61" s="463"/>
      <c r="W61" s="463"/>
    </row>
    <row r="62" spans="2:23" hidden="1" outlineLevel="1">
      <c r="B62" s="466"/>
      <c r="D62" s="80">
        <f t="shared" si="33"/>
        <v>45927</v>
      </c>
      <c r="E62" s="80" t="s">
        <v>89</v>
      </c>
      <c r="F62" s="184">
        <v>5183430.2300000004</v>
      </c>
      <c r="G62" s="467"/>
      <c r="H62" s="467"/>
      <c r="I62" s="241">
        <v>167413</v>
      </c>
      <c r="J62" s="468"/>
      <c r="K62" s="468"/>
      <c r="L62" s="184">
        <v>3422934.2616768042</v>
      </c>
      <c r="M62" s="467"/>
      <c r="N62" s="467"/>
      <c r="O62" s="169">
        <f t="shared" si="30"/>
        <v>0.66036082474226798</v>
      </c>
      <c r="P62" s="463"/>
      <c r="Q62" s="463"/>
      <c r="R62" s="185">
        <v>847921.01</v>
      </c>
      <c r="S62" s="464"/>
      <c r="T62" s="467"/>
      <c r="U62" s="169">
        <f t="shared" si="0"/>
        <v>0.16358298894282597</v>
      </c>
      <c r="V62" s="463"/>
      <c r="W62" s="463"/>
    </row>
    <row r="63" spans="2:23" hidden="1" outlineLevel="1">
      <c r="B63" s="466"/>
      <c r="D63" s="80">
        <f t="shared" si="33"/>
        <v>45928</v>
      </c>
      <c r="E63" s="80" t="s">
        <v>84</v>
      </c>
      <c r="F63" s="184">
        <v>5811925.3600000003</v>
      </c>
      <c r="G63" s="467"/>
      <c r="H63" s="467"/>
      <c r="I63" s="241">
        <v>187314</v>
      </c>
      <c r="J63" s="468"/>
      <c r="K63" s="468"/>
      <c r="L63" s="184">
        <v>3911665.4343051538</v>
      </c>
      <c r="M63" s="467"/>
      <c r="N63" s="467"/>
      <c r="O63" s="169">
        <f t="shared" si="30"/>
        <v>0.67304123711340191</v>
      </c>
      <c r="P63" s="463"/>
      <c r="Q63" s="463"/>
      <c r="R63" s="185">
        <v>917748.09199999995</v>
      </c>
      <c r="S63" s="464"/>
      <c r="T63" s="467"/>
      <c r="U63" s="169">
        <f t="shared" si="0"/>
        <v>0.15790775606244192</v>
      </c>
      <c r="V63" s="463"/>
      <c r="W63" s="463"/>
    </row>
    <row r="64" spans="2:23" hidden="1" outlineLevel="1">
      <c r="B64" s="466"/>
      <c r="D64" s="80">
        <f t="shared" si="33"/>
        <v>45929</v>
      </c>
      <c r="E64" s="80" t="s">
        <v>90</v>
      </c>
      <c r="F64" s="184">
        <v>7679816.0899999999</v>
      </c>
      <c r="G64" s="467"/>
      <c r="H64" s="467"/>
      <c r="I64" s="241">
        <v>252448</v>
      </c>
      <c r="J64" s="468"/>
      <c r="K64" s="468"/>
      <c r="L64" s="184">
        <v>5099952.0972922677</v>
      </c>
      <c r="M64" s="467"/>
      <c r="N64" s="467"/>
      <c r="O64" s="169">
        <f t="shared" si="30"/>
        <v>0.66407216494845356</v>
      </c>
      <c r="P64" s="463"/>
      <c r="Q64" s="463"/>
      <c r="R64" s="185">
        <v>1067490.3640000001</v>
      </c>
      <c r="S64" s="464"/>
      <c r="T64" s="467"/>
      <c r="U64" s="169">
        <f t="shared" si="0"/>
        <v>0.13899946971256183</v>
      </c>
      <c r="V64" s="463"/>
      <c r="W64" s="463"/>
    </row>
    <row r="65" spans="2:23" hidden="1" outlineLevel="1">
      <c r="B65" s="465">
        <f>B58+7</f>
        <v>45938</v>
      </c>
      <c r="D65" s="80">
        <f t="shared" si="33"/>
        <v>45930</v>
      </c>
      <c r="E65" s="80" t="s">
        <v>91</v>
      </c>
      <c r="F65" s="184">
        <v>8504390.9600000009</v>
      </c>
      <c r="G65" s="467">
        <f t="shared" si="37"/>
        <v>48020961.82</v>
      </c>
      <c r="H65" s="467"/>
      <c r="I65" s="241">
        <v>268017</v>
      </c>
      <c r="J65" s="468">
        <f t="shared" si="28"/>
        <v>1525437</v>
      </c>
      <c r="K65" s="468"/>
      <c r="L65" s="184">
        <v>5745724.3460164964</v>
      </c>
      <c r="M65" s="467">
        <f t="shared" si="29"/>
        <v>32120375.838163927</v>
      </c>
      <c r="N65" s="467"/>
      <c r="O65" s="169">
        <f t="shared" si="30"/>
        <v>0.67561855670103099</v>
      </c>
      <c r="P65" s="463">
        <f t="shared" si="31"/>
        <v>0.66888239262184623</v>
      </c>
      <c r="Q65" s="463"/>
      <c r="R65" s="185">
        <v>1183591.9280000001</v>
      </c>
      <c r="S65" s="464">
        <f t="shared" si="32"/>
        <v>6926418.8140000002</v>
      </c>
      <c r="T65" s="467"/>
      <c r="U65" s="169">
        <f t="shared" si="0"/>
        <v>0.13917421406976332</v>
      </c>
      <c r="V65" s="463">
        <f>S65/G65</f>
        <v>0.14423740282343225</v>
      </c>
      <c r="W65" s="463"/>
    </row>
    <row r="66" spans="2:23" collapsed="1">
      <c r="B66" s="466"/>
      <c r="D66" s="80">
        <f t="shared" si="33"/>
        <v>45931</v>
      </c>
      <c r="E66" s="80" t="s">
        <v>92</v>
      </c>
      <c r="F66" s="184">
        <v>7759690.3600000003</v>
      </c>
      <c r="G66" s="467"/>
      <c r="H66" s="467"/>
      <c r="I66" s="241">
        <v>249452</v>
      </c>
      <c r="J66" s="468"/>
      <c r="K66" s="468"/>
      <c r="L66" s="184">
        <v>5188992.9402206186</v>
      </c>
      <c r="M66" s="467"/>
      <c r="N66" s="467"/>
      <c r="O66" s="169">
        <f t="shared" si="30"/>
        <v>0.6687113402061855</v>
      </c>
      <c r="P66" s="463"/>
      <c r="Q66" s="463"/>
      <c r="R66" s="185">
        <v>1064860.7560000001</v>
      </c>
      <c r="S66" s="464"/>
      <c r="T66" s="467"/>
      <c r="U66" s="169">
        <f t="shared" si="0"/>
        <v>0.13722979997877133</v>
      </c>
      <c r="V66" s="463"/>
      <c r="W66" s="463"/>
    </row>
    <row r="67" spans="2:23">
      <c r="B67" s="466"/>
      <c r="D67" s="80">
        <f t="shared" si="33"/>
        <v>45932</v>
      </c>
      <c r="E67" s="80" t="s">
        <v>93</v>
      </c>
      <c r="F67" s="184">
        <v>7035393.4000000004</v>
      </c>
      <c r="G67" s="467"/>
      <c r="H67" s="467">
        <f>SUM(F66:F96)</f>
        <v>216033874.18000001</v>
      </c>
      <c r="I67" s="241">
        <v>223624</v>
      </c>
      <c r="J67" s="468"/>
      <c r="K67" s="468">
        <f>SUM(I66:I96)</f>
        <v>6846388</v>
      </c>
      <c r="L67" s="184">
        <v>4716252.1220103111</v>
      </c>
      <c r="M67" s="467"/>
      <c r="N67" s="467">
        <f>SUM(L66:L96)</f>
        <v>142949952.6596787</v>
      </c>
      <c r="O67" s="169">
        <f t="shared" si="30"/>
        <v>0.67036082474226821</v>
      </c>
      <c r="P67" s="463"/>
      <c r="Q67" s="463">
        <f>N67/H67</f>
        <v>0.66170156510072309</v>
      </c>
      <c r="R67" s="185">
        <v>996023.804</v>
      </c>
      <c r="S67" s="464"/>
      <c r="T67" s="467">
        <f>SUM(R67:R96)</f>
        <v>29741620.030000001</v>
      </c>
      <c r="U67" s="169">
        <f t="shared" si="0"/>
        <v>0.14157329197824245</v>
      </c>
      <c r="V67" s="463"/>
      <c r="W67" s="463">
        <f>T67/H67</f>
        <v>0.13767109506733746</v>
      </c>
    </row>
    <row r="68" spans="2:23">
      <c r="B68" s="466"/>
      <c r="D68" s="80">
        <f t="shared" si="33"/>
        <v>45933</v>
      </c>
      <c r="E68" s="80" t="s">
        <v>88</v>
      </c>
      <c r="F68" s="184">
        <v>5457658.3200000003</v>
      </c>
      <c r="G68" s="467"/>
      <c r="H68" s="467"/>
      <c r="I68" s="241">
        <v>173626</v>
      </c>
      <c r="J68" s="468"/>
      <c r="K68" s="468"/>
      <c r="L68" s="184">
        <v>3620903.1049855673</v>
      </c>
      <c r="M68" s="467"/>
      <c r="N68" s="467"/>
      <c r="O68" s="169">
        <f t="shared" si="30"/>
        <v>0.66345360824742272</v>
      </c>
      <c r="P68" s="463"/>
      <c r="Q68" s="463"/>
      <c r="R68" s="185">
        <v>865924.87199999997</v>
      </c>
      <c r="S68" s="464"/>
      <c r="T68" s="467"/>
      <c r="U68" s="169">
        <f t="shared" si="0"/>
        <v>0.15866234586851161</v>
      </c>
      <c r="V68" s="463"/>
      <c r="W68" s="463"/>
    </row>
    <row r="69" spans="2:23">
      <c r="B69" s="466"/>
      <c r="D69" s="80">
        <f t="shared" si="33"/>
        <v>45934</v>
      </c>
      <c r="E69" s="80" t="s">
        <v>89</v>
      </c>
      <c r="F69" s="184">
        <v>5378162.0599999996</v>
      </c>
      <c r="G69" s="467"/>
      <c r="H69" s="467"/>
      <c r="I69" s="241">
        <v>169667</v>
      </c>
      <c r="J69" s="468"/>
      <c r="K69" s="468"/>
      <c r="L69" s="184">
        <v>3601982.4559577317</v>
      </c>
      <c r="M69" s="467"/>
      <c r="N69" s="467"/>
      <c r="O69" s="169">
        <f t="shared" si="30"/>
        <v>0.66974226804123715</v>
      </c>
      <c r="P69" s="463"/>
      <c r="Q69" s="463"/>
      <c r="R69" s="185">
        <v>857350.69</v>
      </c>
      <c r="S69" s="464"/>
      <c r="T69" s="467"/>
      <c r="U69" s="169">
        <f t="shared" ref="U69:U75" si="38">R69/F69</f>
        <v>0.15941332381493911</v>
      </c>
      <c r="V69" s="463"/>
      <c r="W69" s="463"/>
    </row>
    <row r="70" spans="2:23">
      <c r="B70" s="466"/>
      <c r="D70" s="80">
        <f t="shared" si="33"/>
        <v>45935</v>
      </c>
      <c r="E70" s="80" t="s">
        <v>84</v>
      </c>
      <c r="F70" s="184">
        <v>5928058.96</v>
      </c>
      <c r="G70" s="467"/>
      <c r="H70" s="467"/>
      <c r="I70" s="241">
        <v>187872</v>
      </c>
      <c r="J70" s="468"/>
      <c r="K70" s="468"/>
      <c r="L70" s="184">
        <v>3996550.6772082471</v>
      </c>
      <c r="M70" s="467"/>
      <c r="N70" s="467"/>
      <c r="O70" s="169">
        <f t="shared" si="30"/>
        <v>0.67417525773195874</v>
      </c>
      <c r="P70" s="463"/>
      <c r="Q70" s="463"/>
      <c r="R70" s="185">
        <v>899972.49800000002</v>
      </c>
      <c r="S70" s="464"/>
      <c r="T70" s="467"/>
      <c r="U70" s="169">
        <f t="shared" si="38"/>
        <v>0.15181571304749641</v>
      </c>
      <c r="V70" s="463"/>
      <c r="W70" s="463"/>
    </row>
    <row r="71" spans="2:23">
      <c r="B71" s="466"/>
      <c r="D71" s="80">
        <f t="shared" si="33"/>
        <v>45936</v>
      </c>
      <c r="E71" s="80" t="s">
        <v>90</v>
      </c>
      <c r="F71" s="184">
        <v>7957607.7599999998</v>
      </c>
      <c r="G71" s="467"/>
      <c r="H71" s="467"/>
      <c r="I71" s="241">
        <v>253179</v>
      </c>
      <c r="J71" s="468"/>
      <c r="K71" s="468"/>
      <c r="L71" s="184">
        <v>5249970.1917649489</v>
      </c>
      <c r="M71" s="467"/>
      <c r="N71" s="467"/>
      <c r="O71" s="169">
        <f t="shared" si="30"/>
        <v>0.65974226804123715</v>
      </c>
      <c r="P71" s="463"/>
      <c r="Q71" s="463"/>
      <c r="R71" s="185">
        <v>1058694.2660000001</v>
      </c>
      <c r="S71" s="464"/>
      <c r="T71" s="467"/>
      <c r="U71" s="169">
        <f t="shared" si="38"/>
        <v>0.1330417756102118</v>
      </c>
      <c r="V71" s="463"/>
      <c r="W71" s="463"/>
    </row>
    <row r="72" spans="2:23">
      <c r="B72" s="465">
        <f>B65+7</f>
        <v>45945</v>
      </c>
      <c r="D72" s="80">
        <f t="shared" si="33"/>
        <v>45937</v>
      </c>
      <c r="E72" s="80" t="s">
        <v>91</v>
      </c>
      <c r="F72" s="184">
        <v>7735533.3200000003</v>
      </c>
      <c r="G72" s="467">
        <f>SUM(F72:F78)</f>
        <v>46920812.350000001</v>
      </c>
      <c r="H72" s="467"/>
      <c r="I72" s="241">
        <v>244889</v>
      </c>
      <c r="J72" s="468">
        <f>SUM(I72:I78)</f>
        <v>1478940</v>
      </c>
      <c r="K72" s="468"/>
      <c r="L72" s="184">
        <v>5107445.6853546407</v>
      </c>
      <c r="M72" s="467">
        <f t="shared" ref="M72" si="39">SUM(L72:L78)</f>
        <v>31156041.909647938</v>
      </c>
      <c r="N72" s="467"/>
      <c r="O72" s="169">
        <f t="shared" ref="O72:O78" si="40">L72/F72</f>
        <v>0.66025773195876303</v>
      </c>
      <c r="P72" s="463">
        <f t="shared" ref="P72" si="41">M72/G72</f>
        <v>0.66401326723082488</v>
      </c>
      <c r="Q72" s="463"/>
      <c r="R72" s="185">
        <v>1053713.9680000001</v>
      </c>
      <c r="S72" s="464">
        <f t="shared" ref="S72" si="42">SUM(R72:R78)</f>
        <v>6697583.5940000005</v>
      </c>
      <c r="T72" s="467"/>
      <c r="U72" s="169">
        <f t="shared" si="38"/>
        <v>0.13621736529473058</v>
      </c>
      <c r="V72" s="463">
        <f>S72/G72</f>
        <v>0.14274227701004413</v>
      </c>
      <c r="W72" s="463"/>
    </row>
    <row r="73" spans="2:23">
      <c r="B73" s="466"/>
      <c r="D73" s="80">
        <f t="shared" si="33"/>
        <v>45938</v>
      </c>
      <c r="E73" s="80" t="s">
        <v>92</v>
      </c>
      <c r="F73" s="184">
        <v>6990078.5800000001</v>
      </c>
      <c r="G73" s="467"/>
      <c r="H73" s="467"/>
      <c r="I73" s="241">
        <v>220946</v>
      </c>
      <c r="J73" s="468"/>
      <c r="K73" s="468"/>
      <c r="L73" s="184">
        <v>4641195.9891226804</v>
      </c>
      <c r="M73" s="467"/>
      <c r="N73" s="467"/>
      <c r="O73" s="169">
        <f t="shared" si="40"/>
        <v>0.66396907216494849</v>
      </c>
      <c r="P73" s="463"/>
      <c r="Q73" s="463"/>
      <c r="R73" s="185">
        <v>960316.99399999995</v>
      </c>
      <c r="S73" s="464"/>
      <c r="T73" s="467"/>
      <c r="U73" s="169">
        <f t="shared" si="38"/>
        <v>0.13738286100926778</v>
      </c>
      <c r="V73" s="463"/>
      <c r="W73" s="463"/>
    </row>
    <row r="74" spans="2:23">
      <c r="B74" s="466"/>
      <c r="D74" s="80">
        <f t="shared" si="33"/>
        <v>45939</v>
      </c>
      <c r="E74" s="80" t="s">
        <v>93</v>
      </c>
      <c r="F74" s="184">
        <v>5629785.9100000001</v>
      </c>
      <c r="G74" s="467"/>
      <c r="H74" s="467"/>
      <c r="I74" s="241">
        <v>175392</v>
      </c>
      <c r="J74" s="468"/>
      <c r="K74" s="468"/>
      <c r="L74" s="184">
        <v>3696796.0158500005</v>
      </c>
      <c r="M74" s="467"/>
      <c r="N74" s="467"/>
      <c r="O74" s="169">
        <f t="shared" si="40"/>
        <v>0.65664948453608252</v>
      </c>
      <c r="P74" s="463"/>
      <c r="Q74" s="463"/>
      <c r="R74" s="185">
        <v>876289.24800000002</v>
      </c>
      <c r="S74" s="464"/>
      <c r="T74" s="467"/>
      <c r="U74" s="169">
        <f t="shared" si="38"/>
        <v>0.15565232177718816</v>
      </c>
      <c r="V74" s="463"/>
      <c r="W74" s="463"/>
    </row>
    <row r="75" spans="2:23">
      <c r="B75" s="466"/>
      <c r="D75" s="80">
        <f t="shared" si="33"/>
        <v>45940</v>
      </c>
      <c r="E75" s="80" t="s">
        <v>88</v>
      </c>
      <c r="F75" s="184">
        <v>5383668.6200000001</v>
      </c>
      <c r="G75" s="467"/>
      <c r="H75" s="467"/>
      <c r="I75" s="241">
        <v>168610</v>
      </c>
      <c r="J75" s="468"/>
      <c r="K75" s="468"/>
      <c r="L75" s="184">
        <v>3580139.6323000002</v>
      </c>
      <c r="M75" s="467"/>
      <c r="N75" s="467"/>
      <c r="O75" s="169">
        <f t="shared" si="40"/>
        <v>0.66500000000000004</v>
      </c>
      <c r="P75" s="463"/>
      <c r="Q75" s="463"/>
      <c r="R75" s="185">
        <v>853105.63399999996</v>
      </c>
      <c r="S75" s="464"/>
      <c r="T75" s="467"/>
      <c r="U75" s="169">
        <f t="shared" si="38"/>
        <v>0.15846176542715959</v>
      </c>
      <c r="V75" s="463"/>
      <c r="W75" s="463"/>
    </row>
    <row r="76" spans="2:23">
      <c r="B76" s="466"/>
      <c r="D76" s="80">
        <f t="shared" si="33"/>
        <v>45941</v>
      </c>
      <c r="E76" s="80" t="s">
        <v>89</v>
      </c>
      <c r="F76" s="184">
        <v>5813078.5800000001</v>
      </c>
      <c r="G76" s="467"/>
      <c r="H76" s="467"/>
      <c r="I76" s="241">
        <v>183752</v>
      </c>
      <c r="J76" s="468"/>
      <c r="K76" s="468"/>
      <c r="L76" s="184">
        <v>3849516.5215082476</v>
      </c>
      <c r="M76" s="467"/>
      <c r="N76" s="467"/>
      <c r="O76" s="169">
        <f t="shared" si="40"/>
        <v>0.66221649484536083</v>
      </c>
      <c r="P76" s="463"/>
      <c r="Q76" s="463"/>
      <c r="R76" s="185">
        <v>887691</v>
      </c>
      <c r="S76" s="464"/>
      <c r="T76" s="467"/>
      <c r="U76" s="169">
        <f t="shared" ref="U76:U82" si="43">R76/F76</f>
        <v>0.15270583182104516</v>
      </c>
      <c r="V76" s="463"/>
      <c r="W76" s="463"/>
    </row>
    <row r="77" spans="2:23">
      <c r="B77" s="466"/>
      <c r="D77" s="80">
        <f t="shared" si="33"/>
        <v>45942</v>
      </c>
      <c r="E77" s="80" t="s">
        <v>84</v>
      </c>
      <c r="F77" s="184">
        <v>7715093.0099999998</v>
      </c>
      <c r="G77" s="467"/>
      <c r="H77" s="467"/>
      <c r="I77" s="241">
        <v>243434</v>
      </c>
      <c r="J77" s="468"/>
      <c r="K77" s="468"/>
      <c r="L77" s="184">
        <v>5233139.6349788653</v>
      </c>
      <c r="M77" s="467"/>
      <c r="N77" s="467"/>
      <c r="O77" s="169">
        <f t="shared" si="40"/>
        <v>0.67829896907216491</v>
      </c>
      <c r="P77" s="463"/>
      <c r="Q77" s="463"/>
      <c r="R77" s="185">
        <v>1033672.9939999999</v>
      </c>
      <c r="S77" s="464"/>
      <c r="T77" s="467"/>
      <c r="U77" s="169">
        <f t="shared" si="43"/>
        <v>0.13398062637225419</v>
      </c>
      <c r="V77" s="463"/>
      <c r="W77" s="463"/>
    </row>
    <row r="78" spans="2:23">
      <c r="B78" s="466"/>
      <c r="D78" s="80">
        <f t="shared" si="33"/>
        <v>45943</v>
      </c>
      <c r="E78" s="80" t="s">
        <v>90</v>
      </c>
      <c r="F78" s="184">
        <v>7653574.3300000001</v>
      </c>
      <c r="G78" s="467"/>
      <c r="H78" s="467"/>
      <c r="I78" s="241">
        <v>241917</v>
      </c>
      <c r="J78" s="468"/>
      <c r="K78" s="468"/>
      <c r="L78" s="184">
        <v>5047808.430533505</v>
      </c>
      <c r="M78" s="467"/>
      <c r="N78" s="467"/>
      <c r="O78" s="169">
        <f t="shared" si="40"/>
        <v>0.65953608247422679</v>
      </c>
      <c r="P78" s="463"/>
      <c r="Q78" s="463"/>
      <c r="R78" s="185">
        <v>1032793.7560000001</v>
      </c>
      <c r="S78" s="464"/>
      <c r="T78" s="467"/>
      <c r="U78" s="169">
        <f t="shared" si="43"/>
        <v>0.13494267011319402</v>
      </c>
      <c r="V78" s="463"/>
      <c r="W78" s="463"/>
    </row>
    <row r="79" spans="2:23">
      <c r="B79" s="465">
        <f>B72+7</f>
        <v>45952</v>
      </c>
      <c r="D79" s="80">
        <f t="shared" si="33"/>
        <v>45944</v>
      </c>
      <c r="E79" s="80" t="s">
        <v>91</v>
      </c>
      <c r="F79" s="184">
        <v>8258005.9900000002</v>
      </c>
      <c r="G79" s="467">
        <f t="shared" ref="G79" si="44">SUM(F79:F85)</f>
        <v>52309638.460000001</v>
      </c>
      <c r="H79" s="467"/>
      <c r="I79" s="241">
        <v>261956</v>
      </c>
      <c r="J79" s="468">
        <f t="shared" ref="J79" si="45">SUM(I79:I85)</f>
        <v>1663833</v>
      </c>
      <c r="K79" s="468"/>
      <c r="L79" s="184">
        <v>5409760.130191341</v>
      </c>
      <c r="M79" s="467">
        <f t="shared" ref="M79" si="46">SUM(L79:L85)</f>
        <v>34276642.4361066</v>
      </c>
      <c r="N79" s="467"/>
      <c r="O79" s="169">
        <f t="shared" ref="O79:O92" si="47">L79/F79</f>
        <v>0.65509278350515476</v>
      </c>
      <c r="P79" s="463">
        <f t="shared" ref="P79" si="48">M79/G79</f>
        <v>0.65526437278508765</v>
      </c>
      <c r="Q79" s="463"/>
      <c r="R79" s="185">
        <v>1131236.3500000001</v>
      </c>
      <c r="S79" s="464">
        <f t="shared" ref="S79" si="49">SUM(R79:R85)</f>
        <v>7202642.8539999994</v>
      </c>
      <c r="T79" s="467"/>
      <c r="U79" s="169">
        <f t="shared" si="43"/>
        <v>0.13698662260234085</v>
      </c>
      <c r="V79" s="463">
        <f>S79/G79</f>
        <v>0.13769246100807403</v>
      </c>
      <c r="W79" s="463"/>
    </row>
    <row r="80" spans="2:23">
      <c r="B80" s="466"/>
      <c r="D80" s="80">
        <f t="shared" si="33"/>
        <v>45945</v>
      </c>
      <c r="E80" s="80" t="s">
        <v>92</v>
      </c>
      <c r="F80" s="184">
        <v>8118705.0999999996</v>
      </c>
      <c r="G80" s="467"/>
      <c r="H80" s="467"/>
      <c r="I80" s="241">
        <v>255292</v>
      </c>
      <c r="J80" s="468"/>
      <c r="K80" s="468"/>
      <c r="L80" s="184">
        <v>5220578.4732721644</v>
      </c>
      <c r="M80" s="467"/>
      <c r="N80" s="467"/>
      <c r="O80" s="169">
        <f t="shared" si="47"/>
        <v>0.64303092783505156</v>
      </c>
      <c r="P80" s="463"/>
      <c r="Q80" s="463"/>
      <c r="R80" s="185">
        <v>1100423.8799999999</v>
      </c>
      <c r="S80" s="464"/>
      <c r="T80" s="467"/>
      <c r="U80" s="169">
        <f t="shared" si="43"/>
        <v>0.135541797176498</v>
      </c>
      <c r="V80" s="463"/>
      <c r="W80" s="463"/>
    </row>
    <row r="81" spans="2:23">
      <c r="B81" s="466"/>
      <c r="D81" s="80">
        <f t="shared" si="33"/>
        <v>45946</v>
      </c>
      <c r="E81" s="80" t="s">
        <v>93</v>
      </c>
      <c r="F81" s="184">
        <v>7400190.3099999996</v>
      </c>
      <c r="G81" s="467"/>
      <c r="H81" s="467"/>
      <c r="I81" s="241">
        <v>234908</v>
      </c>
      <c r="J81" s="468"/>
      <c r="K81" s="468"/>
      <c r="L81" s="184">
        <v>4980556.9504952589</v>
      </c>
      <c r="M81" s="467"/>
      <c r="N81" s="467"/>
      <c r="O81" s="169">
        <f t="shared" si="47"/>
        <v>0.6730309278350517</v>
      </c>
      <c r="P81" s="463"/>
      <c r="Q81" s="463"/>
      <c r="R81" s="185">
        <v>1036789.5919999999</v>
      </c>
      <c r="S81" s="464"/>
      <c r="T81" s="467"/>
      <c r="U81" s="169">
        <f t="shared" si="43"/>
        <v>0.14010309851071925</v>
      </c>
      <c r="V81" s="463"/>
      <c r="W81" s="463"/>
    </row>
    <row r="82" spans="2:23">
      <c r="B82" s="466"/>
      <c r="D82" s="80">
        <f t="shared" si="33"/>
        <v>45947</v>
      </c>
      <c r="E82" s="80" t="s">
        <v>88</v>
      </c>
      <c r="F82" s="184">
        <v>6008294.21</v>
      </c>
      <c r="G82" s="467"/>
      <c r="H82" s="467"/>
      <c r="I82" s="241">
        <v>193551</v>
      </c>
      <c r="J82" s="468"/>
      <c r="K82" s="468"/>
      <c r="L82" s="184">
        <v>3922363.1191138141</v>
      </c>
      <c r="M82" s="467"/>
      <c r="N82" s="467"/>
      <c r="O82" s="169">
        <f t="shared" si="47"/>
        <v>0.65282474226804121</v>
      </c>
      <c r="P82" s="463"/>
      <c r="Q82" s="463"/>
      <c r="R82" s="185">
        <v>935126.88600000006</v>
      </c>
      <c r="S82" s="464"/>
      <c r="T82" s="467"/>
      <c r="U82" s="169">
        <f t="shared" si="43"/>
        <v>0.15563933011862283</v>
      </c>
      <c r="V82" s="463"/>
      <c r="W82" s="463"/>
    </row>
    <row r="83" spans="2:23">
      <c r="B83" s="466"/>
      <c r="D83" s="80">
        <f t="shared" si="33"/>
        <v>45948</v>
      </c>
      <c r="E83" s="80" t="s">
        <v>89</v>
      </c>
      <c r="F83" s="184">
        <v>6172282.1100000003</v>
      </c>
      <c r="G83" s="467"/>
      <c r="H83" s="467"/>
      <c r="I83" s="241">
        <v>201109</v>
      </c>
      <c r="J83" s="468"/>
      <c r="K83" s="468"/>
      <c r="L83" s="184">
        <v>4081596.5326169082</v>
      </c>
      <c r="M83" s="467"/>
      <c r="N83" s="467"/>
      <c r="O83" s="169">
        <f t="shared" si="47"/>
        <v>0.66127835051546402</v>
      </c>
      <c r="P83" s="463"/>
      <c r="Q83" s="463"/>
      <c r="R83" s="185">
        <v>938387.08400000003</v>
      </c>
      <c r="S83" s="464"/>
      <c r="T83" s="467"/>
      <c r="U83" s="169">
        <f t="shared" ref="U83:U96" si="50">R83/F83</f>
        <v>0.15203243586025914</v>
      </c>
      <c r="V83" s="463"/>
      <c r="W83" s="463"/>
    </row>
    <row r="84" spans="2:23">
      <c r="B84" s="466"/>
      <c r="D84" s="80">
        <f t="shared" si="33"/>
        <v>45949</v>
      </c>
      <c r="E84" s="80" t="s">
        <v>84</v>
      </c>
      <c r="F84" s="184">
        <v>8298386.9299999997</v>
      </c>
      <c r="G84" s="467"/>
      <c r="H84" s="467"/>
      <c r="I84" s="241">
        <v>262730</v>
      </c>
      <c r="J84" s="468"/>
      <c r="K84" s="468"/>
      <c r="L84" s="184">
        <v>5444768.4306486603</v>
      </c>
      <c r="M84" s="467"/>
      <c r="N84" s="467"/>
      <c r="O84" s="169">
        <f t="shared" si="47"/>
        <v>0.65612371134020631</v>
      </c>
      <c r="P84" s="463"/>
      <c r="Q84" s="463"/>
      <c r="R84" s="185">
        <v>1096856.83</v>
      </c>
      <c r="S84" s="464"/>
      <c r="T84" s="467"/>
      <c r="U84" s="169">
        <f t="shared" si="50"/>
        <v>0.13217711336581411</v>
      </c>
      <c r="V84" s="463"/>
      <c r="W84" s="463"/>
    </row>
    <row r="85" spans="2:23">
      <c r="B85" s="466"/>
      <c r="D85" s="80">
        <f t="shared" si="33"/>
        <v>45950</v>
      </c>
      <c r="E85" s="80" t="s">
        <v>90</v>
      </c>
      <c r="F85" s="184">
        <v>8053773.8100000005</v>
      </c>
      <c r="G85" s="467"/>
      <c r="H85" s="467"/>
      <c r="I85" s="241">
        <v>254287</v>
      </c>
      <c r="J85" s="468"/>
      <c r="K85" s="468"/>
      <c r="L85" s="184">
        <v>5217018.7997684535</v>
      </c>
      <c r="M85" s="467"/>
      <c r="N85" s="467"/>
      <c r="O85" s="169">
        <f t="shared" si="47"/>
        <v>0.64777319587628857</v>
      </c>
      <c r="P85" s="463"/>
      <c r="Q85" s="463"/>
      <c r="R85" s="185">
        <v>963822.23199999996</v>
      </c>
      <c r="S85" s="464"/>
      <c r="T85" s="467"/>
      <c r="U85" s="169">
        <f t="shared" si="50"/>
        <v>0.11967336738502218</v>
      </c>
      <c r="V85" s="463"/>
      <c r="W85" s="463"/>
    </row>
    <row r="86" spans="2:23">
      <c r="B86" s="465">
        <f>B79+7</f>
        <v>45959</v>
      </c>
      <c r="D86" s="80">
        <f t="shared" si="33"/>
        <v>45951</v>
      </c>
      <c r="E86" s="80" t="s">
        <v>91</v>
      </c>
      <c r="F86" s="184">
        <v>7924086.5899999999</v>
      </c>
      <c r="G86" s="467">
        <f t="shared" ref="G86" si="51">SUM(F86:F92)</f>
        <v>48473977.959999993</v>
      </c>
      <c r="H86" s="467"/>
      <c r="I86" s="241">
        <v>250808</v>
      </c>
      <c r="J86" s="468">
        <f t="shared" ref="J86" si="52">SUM(I86:I92)</f>
        <v>1532303</v>
      </c>
      <c r="K86" s="468"/>
      <c r="L86" s="184">
        <v>5270252.80687897</v>
      </c>
      <c r="M86" s="467">
        <f t="shared" ref="M86" si="53">SUM(L86:L92)</f>
        <v>31943355.351020001</v>
      </c>
      <c r="N86" s="467"/>
      <c r="O86" s="169">
        <f t="shared" si="47"/>
        <v>0.66509278350515477</v>
      </c>
      <c r="P86" s="463">
        <f t="shared" ref="P86" si="54">M86/G86</f>
        <v>0.65897945032238092</v>
      </c>
      <c r="Q86" s="463"/>
      <c r="R86" s="185">
        <v>1084413.638</v>
      </c>
      <c r="S86" s="464">
        <f t="shared" ref="S86" si="55">SUM(R86:R92)</f>
        <v>7030090.1960000005</v>
      </c>
      <c r="T86" s="467"/>
      <c r="U86" s="169">
        <f t="shared" si="50"/>
        <v>0.1368503013796572</v>
      </c>
      <c r="V86" s="463">
        <f>S86/G86</f>
        <v>0.14502812626191164</v>
      </c>
      <c r="W86" s="463"/>
    </row>
    <row r="87" spans="2:23">
      <c r="B87" s="466"/>
      <c r="D87" s="80">
        <f t="shared" si="33"/>
        <v>45952</v>
      </c>
      <c r="E87" s="80" t="s">
        <v>92</v>
      </c>
      <c r="F87" s="184">
        <v>7371808.3499999996</v>
      </c>
      <c r="G87" s="467"/>
      <c r="H87" s="467"/>
      <c r="I87" s="241">
        <v>232098</v>
      </c>
      <c r="J87" s="468"/>
      <c r="K87" s="468"/>
      <c r="L87" s="184">
        <v>4880897.1079422683</v>
      </c>
      <c r="M87" s="467"/>
      <c r="N87" s="467"/>
      <c r="O87" s="169">
        <f t="shared" si="47"/>
        <v>0.66210309278350521</v>
      </c>
      <c r="P87" s="463"/>
      <c r="Q87" s="463"/>
      <c r="R87" s="185">
        <v>1025975.1679999999</v>
      </c>
      <c r="S87" s="464"/>
      <c r="T87" s="467"/>
      <c r="U87" s="169">
        <f t="shared" si="50"/>
        <v>0.1391755074587635</v>
      </c>
      <c r="V87" s="463"/>
      <c r="W87" s="463"/>
    </row>
    <row r="88" spans="2:23">
      <c r="B88" s="466"/>
      <c r="D88" s="80">
        <f t="shared" si="33"/>
        <v>45953</v>
      </c>
      <c r="E88" s="80" t="s">
        <v>93</v>
      </c>
      <c r="F88" s="184">
        <v>5768650.54</v>
      </c>
      <c r="G88" s="467"/>
      <c r="H88" s="467"/>
      <c r="I88" s="241">
        <v>182380</v>
      </c>
      <c r="J88" s="468"/>
      <c r="K88" s="468"/>
      <c r="L88" s="184">
        <v>3800410.7640016498</v>
      </c>
      <c r="M88" s="467"/>
      <c r="N88" s="467"/>
      <c r="O88" s="169">
        <f t="shared" si="47"/>
        <v>0.65880412371134023</v>
      </c>
      <c r="P88" s="463"/>
      <c r="Q88" s="463"/>
      <c r="R88" s="185">
        <v>896063.70400000003</v>
      </c>
      <c r="S88" s="464"/>
      <c r="T88" s="467"/>
      <c r="U88" s="169">
        <f t="shared" si="50"/>
        <v>0.15533333104279187</v>
      </c>
      <c r="V88" s="463"/>
      <c r="W88" s="463"/>
    </row>
    <row r="89" spans="2:23">
      <c r="B89" s="466"/>
      <c r="D89" s="80">
        <f t="shared" si="33"/>
        <v>45954</v>
      </c>
      <c r="E89" s="80" t="s">
        <v>88</v>
      </c>
      <c r="F89" s="184">
        <v>5491721.6600000001</v>
      </c>
      <c r="G89" s="467"/>
      <c r="H89" s="467"/>
      <c r="I89" s="241">
        <v>174764</v>
      </c>
      <c r="J89" s="468"/>
      <c r="K89" s="468"/>
      <c r="L89" s="184">
        <v>3640048.9938973188</v>
      </c>
      <c r="M89" s="467"/>
      <c r="N89" s="467"/>
      <c r="O89" s="169">
        <f t="shared" si="47"/>
        <v>0.66282474226804111</v>
      </c>
      <c r="P89" s="463"/>
      <c r="Q89" s="463"/>
      <c r="R89" s="185">
        <v>881551.38199999998</v>
      </c>
      <c r="S89" s="464"/>
      <c r="T89" s="467"/>
      <c r="U89" s="169">
        <f t="shared" si="50"/>
        <v>0.1605236821124689</v>
      </c>
      <c r="V89" s="463"/>
      <c r="W89" s="463"/>
    </row>
    <row r="90" spans="2:23">
      <c r="B90" s="466"/>
      <c r="D90" s="80">
        <f t="shared" si="33"/>
        <v>45955</v>
      </c>
      <c r="E90" s="80" t="s">
        <v>89</v>
      </c>
      <c r="F90" s="184">
        <v>5829561.6500000004</v>
      </c>
      <c r="G90" s="467"/>
      <c r="H90" s="467"/>
      <c r="I90" s="241">
        <v>186652</v>
      </c>
      <c r="J90" s="468"/>
      <c r="K90" s="468"/>
      <c r="L90" s="184">
        <v>3775632.7948412374</v>
      </c>
      <c r="M90" s="467"/>
      <c r="N90" s="467"/>
      <c r="O90" s="169">
        <f t="shared" si="47"/>
        <v>0.6476701030927835</v>
      </c>
      <c r="P90" s="463"/>
      <c r="Q90" s="463"/>
      <c r="R90" s="185">
        <v>916840.89399999997</v>
      </c>
      <c r="S90" s="464"/>
      <c r="T90" s="467"/>
      <c r="U90" s="169">
        <f t="shared" si="50"/>
        <v>0.15727441427778707</v>
      </c>
      <c r="V90" s="463"/>
      <c r="W90" s="463"/>
    </row>
    <row r="91" spans="2:23">
      <c r="B91" s="466"/>
      <c r="D91" s="80">
        <f t="shared" si="33"/>
        <v>45956</v>
      </c>
      <c r="E91" s="80" t="s">
        <v>84</v>
      </c>
      <c r="F91" s="184">
        <v>8112299.6200000001</v>
      </c>
      <c r="G91" s="467"/>
      <c r="H91" s="467"/>
      <c r="I91" s="241">
        <v>253071</v>
      </c>
      <c r="J91" s="468"/>
      <c r="K91" s="468"/>
      <c r="L91" s="184">
        <v>5356124.9161162898</v>
      </c>
      <c r="M91" s="467"/>
      <c r="N91" s="467"/>
      <c r="O91" s="169">
        <f t="shared" si="47"/>
        <v>0.66024742268041248</v>
      </c>
      <c r="P91" s="463"/>
      <c r="Q91" s="463"/>
      <c r="R91" s="185">
        <v>1120441.628</v>
      </c>
      <c r="S91" s="464"/>
      <c r="T91" s="467"/>
      <c r="U91" s="169">
        <f t="shared" si="50"/>
        <v>0.13811640108036344</v>
      </c>
      <c r="V91" s="463"/>
      <c r="W91" s="463"/>
    </row>
    <row r="92" spans="2:23">
      <c r="B92" s="466"/>
      <c r="D92" s="80">
        <f t="shared" si="33"/>
        <v>45957</v>
      </c>
      <c r="E92" s="80" t="s">
        <v>90</v>
      </c>
      <c r="F92" s="184">
        <v>7975849.5499999998</v>
      </c>
      <c r="G92" s="467"/>
      <c r="H92" s="467"/>
      <c r="I92" s="241">
        <v>252530</v>
      </c>
      <c r="J92" s="468"/>
      <c r="K92" s="468"/>
      <c r="L92" s="184">
        <v>5219987.9673422677</v>
      </c>
      <c r="M92" s="467"/>
      <c r="N92" s="467"/>
      <c r="O92" s="169">
        <f t="shared" si="47"/>
        <v>0.6544742268041237</v>
      </c>
      <c r="P92" s="463"/>
      <c r="Q92" s="463"/>
      <c r="R92" s="185">
        <v>1104803.7819999999</v>
      </c>
      <c r="S92" s="464"/>
      <c r="T92" s="467"/>
      <c r="U92" s="169">
        <f t="shared" si="50"/>
        <v>0.13851863366705555</v>
      </c>
      <c r="V92" s="463"/>
      <c r="W92" s="463"/>
    </row>
    <row r="93" spans="2:23">
      <c r="B93" s="465">
        <f>B86+7</f>
        <v>45966</v>
      </c>
      <c r="D93" s="80">
        <f t="shared" si="33"/>
        <v>45958</v>
      </c>
      <c r="E93" s="80" t="s">
        <v>91</v>
      </c>
      <c r="F93" s="184">
        <v>8366217.1600000001</v>
      </c>
      <c r="G93" s="467">
        <f>SUM(F93:F99)</f>
        <v>50222624.539999999</v>
      </c>
      <c r="H93" s="467"/>
      <c r="I93" s="241">
        <v>261326</v>
      </c>
      <c r="J93" s="468">
        <f t="shared" ref="J93" si="56">SUM(I93:I99)</f>
        <v>1583955</v>
      </c>
      <c r="K93" s="468"/>
      <c r="L93" s="184">
        <v>5582423.0872560842</v>
      </c>
      <c r="M93" s="467">
        <f t="shared" ref="M93" si="57">SUM(L93:L99)</f>
        <v>33328990.303619176</v>
      </c>
      <c r="N93" s="467"/>
      <c r="O93" s="169">
        <f t="shared" ref="O93:O99" si="58">L93/F93</f>
        <v>0.66725773195876303</v>
      </c>
      <c r="P93" s="463">
        <f t="shared" ref="P93" si="59">M93/G93</f>
        <v>0.66362502176831029</v>
      </c>
      <c r="Q93" s="463"/>
      <c r="R93" s="185">
        <v>1138040.544</v>
      </c>
      <c r="S93" s="464">
        <f t="shared" ref="S93" si="60">SUM(R93:R99)</f>
        <v>7202544.4139999999</v>
      </c>
      <c r="T93" s="467"/>
      <c r="U93" s="169">
        <f t="shared" si="50"/>
        <v>0.13602809038248775</v>
      </c>
      <c r="V93" s="463">
        <f>S93/G93</f>
        <v>0.14341234612825751</v>
      </c>
      <c r="W93" s="463"/>
    </row>
    <row r="94" spans="2:23">
      <c r="B94" s="466"/>
      <c r="D94" s="80">
        <f t="shared" si="33"/>
        <v>45959</v>
      </c>
      <c r="E94" s="80" t="s">
        <v>92</v>
      </c>
      <c r="F94" s="184">
        <v>7818037.5599999996</v>
      </c>
      <c r="G94" s="467"/>
      <c r="H94" s="467"/>
      <c r="I94" s="241">
        <v>248570</v>
      </c>
      <c r="J94" s="468"/>
      <c r="K94" s="468"/>
      <c r="L94" s="184">
        <v>5236795.5919942278</v>
      </c>
      <c r="M94" s="467"/>
      <c r="N94" s="467"/>
      <c r="O94" s="169">
        <f t="shared" si="58"/>
        <v>0.66983505154639189</v>
      </c>
      <c r="P94" s="463"/>
      <c r="Q94" s="463"/>
      <c r="R94" s="185">
        <v>1088879.8160000001</v>
      </c>
      <c r="S94" s="464"/>
      <c r="T94" s="467"/>
      <c r="U94" s="169">
        <f t="shared" si="50"/>
        <v>0.13927789520622361</v>
      </c>
      <c r="V94" s="463"/>
      <c r="W94" s="463"/>
    </row>
    <row r="95" spans="2:23">
      <c r="B95" s="466"/>
      <c r="D95" s="80">
        <f t="shared" si="33"/>
        <v>45960</v>
      </c>
      <c r="E95" s="80" t="s">
        <v>93</v>
      </c>
      <c r="F95" s="184">
        <v>6961611.0600000005</v>
      </c>
      <c r="G95" s="467"/>
      <c r="H95" s="467"/>
      <c r="I95" s="241">
        <v>222624</v>
      </c>
      <c r="J95" s="468"/>
      <c r="K95" s="468"/>
      <c r="L95" s="184">
        <v>4615045.7484767018</v>
      </c>
      <c r="M95" s="467"/>
      <c r="N95" s="467"/>
      <c r="O95" s="169">
        <f t="shared" si="58"/>
        <v>0.6629278350515464</v>
      </c>
      <c r="P95" s="463"/>
      <c r="Q95" s="463"/>
      <c r="R95" s="185">
        <v>1000754.2879999999</v>
      </c>
      <c r="S95" s="464"/>
      <c r="T95" s="467"/>
      <c r="U95" s="169">
        <f t="shared" si="50"/>
        <v>0.14375326047014178</v>
      </c>
      <c r="V95" s="463"/>
      <c r="W95" s="463"/>
    </row>
    <row r="96" spans="2:23">
      <c r="B96" s="466"/>
      <c r="D96" s="80">
        <f t="shared" si="33"/>
        <v>45961</v>
      </c>
      <c r="E96" s="80" t="s">
        <v>88</v>
      </c>
      <c r="F96" s="184">
        <v>5667008.7699999996</v>
      </c>
      <c r="G96" s="467"/>
      <c r="H96" s="467"/>
      <c r="I96" s="241">
        <v>181372</v>
      </c>
      <c r="J96" s="468"/>
      <c r="K96" s="468"/>
      <c r="L96" s="184">
        <v>3764997.0430296902</v>
      </c>
      <c r="M96" s="467"/>
      <c r="N96" s="467"/>
      <c r="O96" s="169">
        <f t="shared" si="58"/>
        <v>0.66437113402061854</v>
      </c>
      <c r="P96" s="463"/>
      <c r="Q96" s="463"/>
      <c r="R96" s="185">
        <v>905662.60800000001</v>
      </c>
      <c r="S96" s="464"/>
      <c r="T96" s="467"/>
      <c r="U96" s="169">
        <f t="shared" si="50"/>
        <v>0.15981316506767998</v>
      </c>
      <c r="V96" s="463"/>
      <c r="W96" s="463"/>
    </row>
    <row r="97" spans="2:23">
      <c r="B97" s="466"/>
      <c r="D97" s="80">
        <f t="shared" si="33"/>
        <v>45962</v>
      </c>
      <c r="E97" s="80" t="s">
        <v>89</v>
      </c>
      <c r="F97" s="184">
        <v>5815672.830000001</v>
      </c>
      <c r="G97" s="467"/>
      <c r="H97" s="467"/>
      <c r="I97" s="241">
        <v>185184</v>
      </c>
      <c r="J97" s="468"/>
      <c r="K97" s="468"/>
      <c r="L97" s="184">
        <v>3956696.0076600011</v>
      </c>
      <c r="M97" s="467"/>
      <c r="N97" s="467"/>
      <c r="O97" s="169">
        <f t="shared" si="58"/>
        <v>0.68035051546391756</v>
      </c>
      <c r="P97" s="463"/>
      <c r="Q97" s="463"/>
      <c r="R97" s="185">
        <v>920490.10400000005</v>
      </c>
      <c r="S97" s="464"/>
      <c r="T97" s="467"/>
      <c r="U97" s="169">
        <f t="shared" ref="U97:U99" si="61">R97/F97</f>
        <v>0.1582774909984061</v>
      </c>
      <c r="V97" s="463"/>
      <c r="W97" s="463"/>
    </row>
    <row r="98" spans="2:23">
      <c r="B98" s="466"/>
      <c r="D98" s="80">
        <f t="shared" si="33"/>
        <v>45963</v>
      </c>
      <c r="E98" s="80" t="s">
        <v>84</v>
      </c>
      <c r="F98" s="184">
        <v>7928547.3200000012</v>
      </c>
      <c r="G98" s="467"/>
      <c r="I98" s="241">
        <v>245428</v>
      </c>
      <c r="J98" s="468"/>
      <c r="L98" s="184">
        <v>5174317.1087142276</v>
      </c>
      <c r="M98" s="467"/>
      <c r="O98" s="169">
        <f t="shared" si="58"/>
        <v>0.65261855670103097</v>
      </c>
      <c r="P98" s="463"/>
      <c r="R98" s="185">
        <v>1089876.4080000001</v>
      </c>
      <c r="S98" s="464"/>
      <c r="U98" s="169">
        <f t="shared" si="61"/>
        <v>0.13746230728178335</v>
      </c>
      <c r="V98" s="463"/>
    </row>
    <row r="99" spans="2:23">
      <c r="B99" s="466"/>
      <c r="D99" s="80">
        <f t="shared" si="33"/>
        <v>45964</v>
      </c>
      <c r="E99" s="80" t="s">
        <v>90</v>
      </c>
      <c r="F99" s="184">
        <v>7665529.8399999989</v>
      </c>
      <c r="G99" s="467"/>
      <c r="I99" s="241">
        <v>239451</v>
      </c>
      <c r="J99" s="468"/>
      <c r="L99" s="184">
        <v>4998715.7164882468</v>
      </c>
      <c r="M99" s="467"/>
      <c r="O99" s="169">
        <f t="shared" si="58"/>
        <v>0.6521030927835052</v>
      </c>
      <c r="P99" s="463"/>
      <c r="R99" s="185">
        <v>1058840.6459999999</v>
      </c>
      <c r="S99" s="464"/>
      <c r="U99" s="169">
        <f t="shared" si="61"/>
        <v>0.13813013165440891</v>
      </c>
      <c r="V99" s="463"/>
    </row>
  </sheetData>
  <mergeCells count="126"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2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99"/>
  <sheetViews>
    <sheetView topLeftCell="E4" zoomScale="85" zoomScaleNormal="85" workbookViewId="0">
      <selection activeCell="P93" sqref="P93:P99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94</v>
      </c>
      <c r="C1" s="186">
        <v>497.6</v>
      </c>
    </row>
    <row r="2" spans="2:23" ht="38.1" customHeight="1">
      <c r="B2" s="470" t="s">
        <v>95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</row>
    <row r="3" spans="2:23" s="71" customFormat="1" ht="23.45" customHeight="1">
      <c r="B3" s="474" t="s">
        <v>75</v>
      </c>
      <c r="C3" s="475" t="s">
        <v>76</v>
      </c>
      <c r="D3" s="476" t="s">
        <v>77</v>
      </c>
      <c r="E3" s="476"/>
      <c r="F3" s="482" t="s">
        <v>96</v>
      </c>
      <c r="G3" s="482"/>
      <c r="H3" s="482"/>
      <c r="I3" s="483" t="s">
        <v>97</v>
      </c>
      <c r="J3" s="483"/>
      <c r="K3" s="483"/>
      <c r="L3" s="480" t="s">
        <v>98</v>
      </c>
      <c r="M3" s="480"/>
      <c r="N3" s="480"/>
      <c r="O3" s="480" t="s">
        <v>99</v>
      </c>
      <c r="P3" s="480"/>
      <c r="Q3" s="480"/>
      <c r="R3" s="480" t="s">
        <v>100</v>
      </c>
      <c r="S3" s="480"/>
      <c r="T3" s="480"/>
      <c r="U3" s="480" t="s">
        <v>101</v>
      </c>
      <c r="V3" s="480"/>
      <c r="W3" s="480"/>
    </row>
    <row r="4" spans="2:23" ht="15.75">
      <c r="B4" s="474"/>
      <c r="C4" s="475"/>
      <c r="D4" s="476"/>
      <c r="E4" s="476"/>
      <c r="F4" s="79" t="s">
        <v>84</v>
      </c>
      <c r="G4" s="90" t="s">
        <v>102</v>
      </c>
      <c r="H4" s="90" t="s">
        <v>103</v>
      </c>
      <c r="I4" s="79" t="s">
        <v>84</v>
      </c>
      <c r="J4" s="89" t="s">
        <v>102</v>
      </c>
      <c r="K4" s="89" t="s">
        <v>103</v>
      </c>
      <c r="L4" s="189" t="s">
        <v>84</v>
      </c>
      <c r="M4" s="89" t="s">
        <v>102</v>
      </c>
      <c r="N4" s="89" t="s">
        <v>103</v>
      </c>
      <c r="O4" s="187" t="s">
        <v>84</v>
      </c>
      <c r="P4" s="89" t="s">
        <v>102</v>
      </c>
      <c r="Q4" s="89" t="s">
        <v>103</v>
      </c>
      <c r="R4" s="79" t="s">
        <v>84</v>
      </c>
      <c r="S4" s="89" t="s">
        <v>102</v>
      </c>
      <c r="T4" s="89" t="s">
        <v>103</v>
      </c>
      <c r="U4" s="79" t="s">
        <v>84</v>
      </c>
      <c r="V4" s="89" t="s">
        <v>102</v>
      </c>
      <c r="W4" s="89" t="s">
        <v>103</v>
      </c>
    </row>
    <row r="5" spans="2:23" ht="14.45" hidden="1" customHeight="1" outlineLevel="1">
      <c r="B5" s="465">
        <f>D17</f>
        <v>45882</v>
      </c>
      <c r="C5" s="466" t="s">
        <v>87</v>
      </c>
      <c r="D5" s="80">
        <v>45870</v>
      </c>
      <c r="E5" s="80" t="s">
        <v>88</v>
      </c>
      <c r="F5" s="87">
        <v>415.52699999999999</v>
      </c>
      <c r="G5" s="484">
        <f>AVERAGE(F5:F8)</f>
        <v>418.38175000000001</v>
      </c>
      <c r="H5" s="484">
        <f>AVERAGEIF(F5:F35,"&lt;&gt;0")</f>
        <v>413.83356131814418</v>
      </c>
      <c r="I5" s="169">
        <f>F5/$C$1</f>
        <v>0.83506229903536966</v>
      </c>
      <c r="J5" s="463">
        <f>AVERAGE(I5:I8)</f>
        <v>0.84079933681672026</v>
      </c>
      <c r="K5" s="463">
        <f>AVERAGEIF(I5:I35,"&lt;&gt;0")</f>
        <v>0.83165908625028984</v>
      </c>
      <c r="L5" s="182">
        <v>2.4175379809703115E-3</v>
      </c>
      <c r="M5" s="478">
        <f>AVERAGE(L5:L8)</f>
        <v>2.4205689124696074E-3</v>
      </c>
      <c r="N5" s="478">
        <f>AVERAGEIF(L5:L35,"&lt;&gt;0")</f>
        <v>2.4177653881523086E-3</v>
      </c>
      <c r="O5" s="84">
        <v>8.5448905768693139E-3</v>
      </c>
      <c r="P5" s="479">
        <f>AVERAGE(O5:O8)</f>
        <v>8.5892866301938535E-3</v>
      </c>
      <c r="Q5" s="479">
        <f>AVERAGEIF(O5:O35,"&lt;&gt;0")</f>
        <v>8.142809467805167E-3</v>
      </c>
      <c r="R5" s="169">
        <v>0.9</v>
      </c>
      <c r="S5" s="463">
        <f>AVERAGE(R5:R8)</f>
        <v>0.9</v>
      </c>
      <c r="T5" s="463">
        <f>AVERAGEIF(R5:R35,"&lt;&gt;0")</f>
        <v>0.89999999999999947</v>
      </c>
      <c r="U5" s="169">
        <f>31/52*100%</f>
        <v>0.59615384615384615</v>
      </c>
      <c r="V5" s="463">
        <f>AVERAGE(U5:U8)</f>
        <v>0.59615384615384615</v>
      </c>
      <c r="W5" s="463">
        <f>AVERAGEIF(U5:U35,"&lt;&gt;0")</f>
        <v>0.63709677419354838</v>
      </c>
    </row>
    <row r="6" spans="2:23" ht="14.45" hidden="1" customHeight="1" outlineLevel="1">
      <c r="B6" s="466"/>
      <c r="C6" s="466"/>
      <c r="D6" s="80">
        <v>45871</v>
      </c>
      <c r="E6" s="80" t="s">
        <v>89</v>
      </c>
      <c r="F6" s="87">
        <v>418.1</v>
      </c>
      <c r="G6" s="484"/>
      <c r="H6" s="484"/>
      <c r="I6" s="169">
        <f t="shared" ref="I6:I69" si="0">F6/$C$1</f>
        <v>0.84023311897106112</v>
      </c>
      <c r="J6" s="463"/>
      <c r="K6" s="463"/>
      <c r="L6" s="182">
        <v>2.4160532927504029E-3</v>
      </c>
      <c r="M6" s="478"/>
      <c r="N6" s="478"/>
      <c r="O6" s="84">
        <v>8.6255173784087549E-3</v>
      </c>
      <c r="P6" s="479"/>
      <c r="Q6" s="479"/>
      <c r="R6" s="169">
        <v>0.9</v>
      </c>
      <c r="S6" s="463"/>
      <c r="T6" s="463"/>
      <c r="U6" s="169">
        <f>31/52*100%</f>
        <v>0.59615384615384615</v>
      </c>
      <c r="V6" s="463"/>
      <c r="W6" s="463"/>
    </row>
    <row r="7" spans="2:23" ht="14.45" hidden="1" customHeight="1" outlineLevel="1">
      <c r="B7" s="466"/>
      <c r="C7" s="466"/>
      <c r="D7" s="80">
        <v>45872</v>
      </c>
      <c r="E7" s="80" t="s">
        <v>84</v>
      </c>
      <c r="F7" s="87">
        <v>419.9</v>
      </c>
      <c r="G7" s="484"/>
      <c r="H7" s="484"/>
      <c r="I7" s="169">
        <f t="shared" si="0"/>
        <v>0.8438504823151125</v>
      </c>
      <c r="J7" s="463"/>
      <c r="K7" s="463"/>
      <c r="L7" s="182">
        <v>2.426318067501469E-3</v>
      </c>
      <c r="M7" s="478"/>
      <c r="N7" s="478"/>
      <c r="O7" s="84">
        <v>8.6427574232524201E-3</v>
      </c>
      <c r="P7" s="479"/>
      <c r="Q7" s="479"/>
      <c r="R7" s="169">
        <v>0.9</v>
      </c>
      <c r="S7" s="463"/>
      <c r="T7" s="463"/>
      <c r="U7" s="169">
        <f>31/52*100%</f>
        <v>0.59615384615384615</v>
      </c>
      <c r="V7" s="463"/>
      <c r="W7" s="463"/>
    </row>
    <row r="8" spans="2:23" ht="14.45" hidden="1" customHeight="1" outlineLevel="1">
      <c r="B8" s="466"/>
      <c r="C8" s="466"/>
      <c r="D8" s="80">
        <v>45873</v>
      </c>
      <c r="E8" s="80" t="s">
        <v>90</v>
      </c>
      <c r="F8" s="87">
        <v>420</v>
      </c>
      <c r="G8" s="484"/>
      <c r="H8" s="484"/>
      <c r="I8" s="169">
        <f t="shared" si="0"/>
        <v>0.84405144694533762</v>
      </c>
      <c r="J8" s="463"/>
      <c r="K8" s="463"/>
      <c r="L8" s="182">
        <v>2.4223663086562464E-3</v>
      </c>
      <c r="M8" s="478"/>
      <c r="N8" s="478"/>
      <c r="O8" s="84">
        <v>8.5439811422449267E-3</v>
      </c>
      <c r="P8" s="479"/>
      <c r="Q8" s="479"/>
      <c r="R8" s="169">
        <v>0.9</v>
      </c>
      <c r="S8" s="463"/>
      <c r="T8" s="463"/>
      <c r="U8" s="169">
        <f>31/52*100%</f>
        <v>0.59615384615384615</v>
      </c>
      <c r="V8" s="463"/>
      <c r="W8" s="463"/>
    </row>
    <row r="9" spans="2:23" ht="14.45" hidden="1" customHeight="1" outlineLevel="1">
      <c r="B9" s="466"/>
      <c r="C9" s="466"/>
      <c r="D9" s="80">
        <v>45874</v>
      </c>
      <c r="E9" s="80" t="s">
        <v>91</v>
      </c>
      <c r="F9" s="87">
        <v>419.8</v>
      </c>
      <c r="G9" s="484">
        <f t="shared" ref="G9" si="1">AVERAGE(F9:F15)</f>
        <v>419.83518749099255</v>
      </c>
      <c r="H9" s="484"/>
      <c r="I9" s="169">
        <f t="shared" si="0"/>
        <v>0.8436495176848875</v>
      </c>
      <c r="J9" s="463">
        <f t="shared" ref="J9" si="2">AVERAGE(I9:I15)</f>
        <v>0.84372023209604607</v>
      </c>
      <c r="K9" s="463"/>
      <c r="L9" s="182">
        <v>2.4296154802080604E-3</v>
      </c>
      <c r="M9" s="478">
        <f t="shared" ref="M9" si="3">AVERAGE(L9:L15)</f>
        <v>2.4214906578015386E-3</v>
      </c>
      <c r="N9" s="478"/>
      <c r="O9" s="84">
        <v>8.6847829071463305E-3</v>
      </c>
      <c r="P9" s="479">
        <f t="shared" ref="P9" si="4">AVERAGE(O9:O15)</f>
        <v>8.5040813562671617E-3</v>
      </c>
      <c r="Q9" s="479"/>
      <c r="R9" s="169">
        <v>0.9</v>
      </c>
      <c r="S9" s="463">
        <f t="shared" ref="S9" si="5">AVERAGE(R9:R15)</f>
        <v>0.90000000000000013</v>
      </c>
      <c r="T9" s="463"/>
      <c r="U9" s="169">
        <f t="shared" ref="U9:U15" si="6">32/52*100%</f>
        <v>0.61538461538461542</v>
      </c>
      <c r="V9" s="463">
        <f>AVERAGE(U9:U15)</f>
        <v>0.61538461538461553</v>
      </c>
      <c r="W9" s="463"/>
    </row>
    <row r="10" spans="2:23" ht="14.45" hidden="1" customHeight="1" outlineLevel="1">
      <c r="B10" s="466"/>
      <c r="C10" s="466"/>
      <c r="D10" s="80">
        <v>45875</v>
      </c>
      <c r="E10" s="80" t="s">
        <v>92</v>
      </c>
      <c r="F10" s="87">
        <v>421</v>
      </c>
      <c r="G10" s="484"/>
      <c r="H10" s="484"/>
      <c r="I10" s="169">
        <f t="shared" si="0"/>
        <v>0.84606109324758838</v>
      </c>
      <c r="J10" s="463"/>
      <c r="K10" s="463"/>
      <c r="L10" s="182">
        <v>2.4244780583300022E-3</v>
      </c>
      <c r="M10" s="478"/>
      <c r="N10" s="478"/>
      <c r="O10" s="84">
        <v>8.5008289815917352E-3</v>
      </c>
      <c r="P10" s="479"/>
      <c r="Q10" s="479"/>
      <c r="R10" s="169">
        <v>0.9</v>
      </c>
      <c r="S10" s="463"/>
      <c r="T10" s="463"/>
      <c r="U10" s="169">
        <f t="shared" si="6"/>
        <v>0.61538461538461542</v>
      </c>
      <c r="V10" s="463"/>
      <c r="W10" s="463"/>
    </row>
    <row r="11" spans="2:23" ht="14.45" hidden="1" customHeight="1" outlineLevel="1">
      <c r="B11" s="466"/>
      <c r="C11" s="466"/>
      <c r="D11" s="80">
        <v>45876</v>
      </c>
      <c r="E11" s="80" t="s">
        <v>93</v>
      </c>
      <c r="F11" s="87">
        <v>420.6</v>
      </c>
      <c r="G11" s="484"/>
      <c r="H11" s="484"/>
      <c r="I11" s="169">
        <f t="shared" si="0"/>
        <v>0.84525723472668812</v>
      </c>
      <c r="J11" s="463"/>
      <c r="K11" s="463"/>
      <c r="L11" s="182">
        <v>2.4176818161268598E-3</v>
      </c>
      <c r="M11" s="478"/>
      <c r="N11" s="478"/>
      <c r="O11" s="84">
        <v>8.4839302592998166E-3</v>
      </c>
      <c r="P11" s="479"/>
      <c r="Q11" s="479"/>
      <c r="R11" s="169">
        <v>0.9</v>
      </c>
      <c r="S11" s="463"/>
      <c r="T11" s="463"/>
      <c r="U11" s="169">
        <f t="shared" si="6"/>
        <v>0.61538461538461542</v>
      </c>
      <c r="V11" s="463"/>
      <c r="W11" s="463"/>
    </row>
    <row r="12" spans="2:23" ht="14.45" hidden="1" customHeight="1" outlineLevel="1">
      <c r="B12" s="466"/>
      <c r="C12" s="466"/>
      <c r="D12" s="80">
        <v>45877</v>
      </c>
      <c r="E12" s="80" t="s">
        <v>88</v>
      </c>
      <c r="F12" s="87">
        <v>419.4</v>
      </c>
      <c r="G12" s="484"/>
      <c r="H12" s="484"/>
      <c r="I12" s="169">
        <f t="shared" si="0"/>
        <v>0.84284565916398702</v>
      </c>
      <c r="J12" s="463"/>
      <c r="K12" s="463"/>
      <c r="L12" s="182">
        <v>2.4163613257369167E-3</v>
      </c>
      <c r="M12" s="478"/>
      <c r="N12" s="478"/>
      <c r="O12" s="84">
        <v>8.559027345832259E-3</v>
      </c>
      <c r="P12" s="479"/>
      <c r="Q12" s="479"/>
      <c r="R12" s="169">
        <v>0.9</v>
      </c>
      <c r="S12" s="463"/>
      <c r="T12" s="463"/>
      <c r="U12" s="169">
        <f t="shared" si="6"/>
        <v>0.61538461538461542</v>
      </c>
      <c r="V12" s="463"/>
      <c r="W12" s="463"/>
    </row>
    <row r="13" spans="2:23" ht="14.45" hidden="1" customHeight="1" outlineLevel="1">
      <c r="B13" s="466"/>
      <c r="C13" s="466"/>
      <c r="D13" s="80">
        <v>45878</v>
      </c>
      <c r="E13" s="80" t="s">
        <v>89</v>
      </c>
      <c r="F13" s="87">
        <v>420.2</v>
      </c>
      <c r="G13" s="484"/>
      <c r="H13" s="484"/>
      <c r="I13" s="169">
        <f t="shared" si="0"/>
        <v>0.84445337620578775</v>
      </c>
      <c r="J13" s="463"/>
      <c r="K13" s="463"/>
      <c r="L13" s="182">
        <v>2.4199999999999998E-3</v>
      </c>
      <c r="M13" s="478"/>
      <c r="N13" s="478"/>
      <c r="O13" s="84">
        <v>8.3999999999999995E-3</v>
      </c>
      <c r="P13" s="479"/>
      <c r="Q13" s="479"/>
      <c r="R13" s="169">
        <v>0.9</v>
      </c>
      <c r="S13" s="463"/>
      <c r="T13" s="463"/>
      <c r="U13" s="169">
        <f t="shared" si="6"/>
        <v>0.61538461538461542</v>
      </c>
      <c r="V13" s="463"/>
      <c r="W13" s="463"/>
    </row>
    <row r="14" spans="2:23" ht="14.45" hidden="1" customHeight="1" outlineLevel="1">
      <c r="B14" s="466"/>
      <c r="C14" s="466"/>
      <c r="D14" s="80">
        <v>45879</v>
      </c>
      <c r="E14" s="80" t="s">
        <v>84</v>
      </c>
      <c r="F14" s="87">
        <v>418.68017808214302</v>
      </c>
      <c r="G14" s="484"/>
      <c r="H14" s="484"/>
      <c r="I14" s="169">
        <f t="shared" si="0"/>
        <v>0.84139907170848671</v>
      </c>
      <c r="J14" s="463"/>
      <c r="K14" s="463"/>
      <c r="L14" s="182">
        <v>2.4222979242089315E-3</v>
      </c>
      <c r="M14" s="478"/>
      <c r="N14" s="478"/>
      <c r="O14" s="84">
        <v>8.5000000000000006E-3</v>
      </c>
      <c r="P14" s="479"/>
      <c r="Q14" s="479"/>
      <c r="R14" s="169">
        <v>0.9</v>
      </c>
      <c r="S14" s="463"/>
      <c r="T14" s="463"/>
      <c r="U14" s="169">
        <f t="shared" si="6"/>
        <v>0.61538461538461542</v>
      </c>
      <c r="V14" s="463"/>
      <c r="W14" s="463"/>
    </row>
    <row r="15" spans="2:23" ht="14.45" hidden="1" customHeight="1" outlineLevel="1">
      <c r="B15" s="466"/>
      <c r="C15" s="466"/>
      <c r="D15" s="80">
        <v>45880</v>
      </c>
      <c r="E15" s="80" t="s">
        <v>90</v>
      </c>
      <c r="F15" s="87">
        <v>419.16613435480502</v>
      </c>
      <c r="G15" s="484"/>
      <c r="H15" s="484"/>
      <c r="I15" s="169">
        <f t="shared" si="0"/>
        <v>0.84237567193489749</v>
      </c>
      <c r="J15" s="463"/>
      <c r="K15" s="463"/>
      <c r="L15" s="182">
        <v>2.4199999999999998E-3</v>
      </c>
      <c r="M15" s="478"/>
      <c r="N15" s="478"/>
      <c r="O15" s="84">
        <v>8.3999999999999995E-3</v>
      </c>
      <c r="P15" s="479"/>
      <c r="Q15" s="479"/>
      <c r="R15" s="169">
        <v>0.9</v>
      </c>
      <c r="S15" s="463"/>
      <c r="T15" s="463"/>
      <c r="U15" s="169">
        <f t="shared" si="6"/>
        <v>0.61538461538461542</v>
      </c>
      <c r="V15" s="463"/>
      <c r="W15" s="463"/>
    </row>
    <row r="16" spans="2:23" ht="14.45" hidden="1" customHeight="1" outlineLevel="1">
      <c r="B16" s="465">
        <f>D24</f>
        <v>45889</v>
      </c>
      <c r="C16" s="466"/>
      <c r="D16" s="80">
        <v>45881</v>
      </c>
      <c r="E16" s="80" t="s">
        <v>91</v>
      </c>
      <c r="F16" s="87">
        <v>419.23662787903999</v>
      </c>
      <c r="G16" s="484">
        <f t="shared" ref="G16" si="7">AVERAGE(F16:F22)</f>
        <v>420.94938645767314</v>
      </c>
      <c r="H16" s="484"/>
      <c r="I16" s="169">
        <f t="shared" si="0"/>
        <v>0.84251733898520897</v>
      </c>
      <c r="J16" s="463">
        <f t="shared" ref="J16" si="8">AVERAGE(I16:I22)</f>
        <v>0.84595937792940734</v>
      </c>
      <c r="K16" s="463"/>
      <c r="L16" s="182">
        <v>2.4217026214601303E-3</v>
      </c>
      <c r="M16" s="478">
        <f t="shared" ref="M16" si="9">AVERAGE(L16:L22)</f>
        <v>2.4187520401608505E-3</v>
      </c>
      <c r="N16" s="478"/>
      <c r="O16" s="84">
        <v>8.4720067651449654E-3</v>
      </c>
      <c r="P16" s="479">
        <f t="shared" ref="P16" si="10">AVERAGE(O16:O22)</f>
        <v>8.1582527749698135E-3</v>
      </c>
      <c r="Q16" s="479"/>
      <c r="R16" s="169">
        <v>0.9</v>
      </c>
      <c r="S16" s="463">
        <f t="shared" ref="S16" si="11">AVERAGE(R16:R22)</f>
        <v>0.90000000000000013</v>
      </c>
      <c r="T16" s="463"/>
      <c r="U16" s="169">
        <f>33/52*100%</f>
        <v>0.63461538461538458</v>
      </c>
      <c r="V16" s="463">
        <f t="shared" ref="V16" si="12">AVERAGE(U16:U22)</f>
        <v>0.63461538461538447</v>
      </c>
      <c r="W16" s="463"/>
    </row>
    <row r="17" spans="2:23" ht="14.45" hidden="1" customHeight="1" outlineLevel="1">
      <c r="B17" s="466"/>
      <c r="C17" s="466"/>
      <c r="D17" s="80">
        <v>45882</v>
      </c>
      <c r="E17" s="80" t="s">
        <v>92</v>
      </c>
      <c r="F17" s="87">
        <v>427.85641990183501</v>
      </c>
      <c r="G17" s="484"/>
      <c r="H17" s="484"/>
      <c r="I17" s="169">
        <f t="shared" si="0"/>
        <v>0.85984007214998992</v>
      </c>
      <c r="J17" s="463"/>
      <c r="K17" s="463"/>
      <c r="L17" s="182">
        <v>2.4241149111325438E-3</v>
      </c>
      <c r="M17" s="478"/>
      <c r="N17" s="478"/>
      <c r="O17" s="84">
        <v>8.1359946507937649E-3</v>
      </c>
      <c r="P17" s="479"/>
      <c r="Q17" s="479"/>
      <c r="R17" s="169">
        <v>0.9</v>
      </c>
      <c r="S17" s="463"/>
      <c r="T17" s="463"/>
      <c r="U17" s="169">
        <f t="shared" ref="U17:U21" si="13">33/52*100%</f>
        <v>0.63461538461538458</v>
      </c>
      <c r="V17" s="463"/>
      <c r="W17" s="463"/>
    </row>
    <row r="18" spans="2:23" ht="14.45" hidden="1" customHeight="1" outlineLevel="1">
      <c r="B18" s="466"/>
      <c r="C18" s="466"/>
      <c r="D18" s="80">
        <v>45883</v>
      </c>
      <c r="E18" s="80" t="s">
        <v>93</v>
      </c>
      <c r="F18" s="87">
        <v>418.61209372604998</v>
      </c>
      <c r="G18" s="484"/>
      <c r="H18" s="484"/>
      <c r="I18" s="169">
        <f t="shared" si="0"/>
        <v>0.84126224623402324</v>
      </c>
      <c r="J18" s="463"/>
      <c r="K18" s="463"/>
      <c r="L18" s="182">
        <v>2.4201767862357111E-3</v>
      </c>
      <c r="M18" s="478"/>
      <c r="N18" s="478"/>
      <c r="O18" s="84">
        <v>8.1898479314346951E-3</v>
      </c>
      <c r="P18" s="479"/>
      <c r="Q18" s="479"/>
      <c r="R18" s="169">
        <v>0.9</v>
      </c>
      <c r="S18" s="463"/>
      <c r="T18" s="463"/>
      <c r="U18" s="169">
        <f t="shared" si="13"/>
        <v>0.63461538461538458</v>
      </c>
      <c r="V18" s="463"/>
      <c r="W18" s="463"/>
    </row>
    <row r="19" spans="2:23" ht="14.45" hidden="1" customHeight="1" outlineLevel="1">
      <c r="B19" s="466"/>
      <c r="C19" s="466"/>
      <c r="D19" s="80">
        <v>45884</v>
      </c>
      <c r="E19" s="80" t="s">
        <v>88</v>
      </c>
      <c r="F19" s="87">
        <v>420.16324541714499</v>
      </c>
      <c r="G19" s="484"/>
      <c r="H19" s="484"/>
      <c r="I19" s="169">
        <f t="shared" si="0"/>
        <v>0.84437951249426235</v>
      </c>
      <c r="J19" s="463"/>
      <c r="K19" s="463"/>
      <c r="L19" s="182">
        <v>2.4141276947344465E-3</v>
      </c>
      <c r="M19" s="478"/>
      <c r="N19" s="478"/>
      <c r="O19" s="84">
        <v>8.1708847128110235E-3</v>
      </c>
      <c r="P19" s="479"/>
      <c r="Q19" s="479"/>
      <c r="R19" s="169">
        <v>0.9</v>
      </c>
      <c r="S19" s="463"/>
      <c r="T19" s="463"/>
      <c r="U19" s="169">
        <f t="shared" si="13"/>
        <v>0.63461538461538458</v>
      </c>
      <c r="V19" s="463"/>
      <c r="W19" s="463"/>
    </row>
    <row r="20" spans="2:23" ht="14.45" hidden="1" customHeight="1" outlineLevel="1">
      <c r="B20" s="466"/>
      <c r="C20" s="466"/>
      <c r="D20" s="80">
        <v>45885</v>
      </c>
      <c r="E20" s="80" t="s">
        <v>89</v>
      </c>
      <c r="F20" s="87">
        <v>419.93987184664297</v>
      </c>
      <c r="G20" s="484"/>
      <c r="H20" s="484"/>
      <c r="I20" s="169">
        <f t="shared" si="0"/>
        <v>0.84393061062428243</v>
      </c>
      <c r="J20" s="463"/>
      <c r="K20" s="463"/>
      <c r="L20" s="182">
        <v>2.4138604168849318E-3</v>
      </c>
      <c r="M20" s="478"/>
      <c r="N20" s="478"/>
      <c r="O20" s="84">
        <v>8.0622202622574433E-3</v>
      </c>
      <c r="P20" s="479"/>
      <c r="Q20" s="479"/>
      <c r="R20" s="169">
        <v>0.9</v>
      </c>
      <c r="S20" s="463"/>
      <c r="T20" s="463"/>
      <c r="U20" s="169">
        <f t="shared" si="13"/>
        <v>0.63461538461538458</v>
      </c>
      <c r="V20" s="463"/>
      <c r="W20" s="463"/>
    </row>
    <row r="21" spans="2:23" ht="14.45" hidden="1" customHeight="1" outlineLevel="1">
      <c r="B21" s="466"/>
      <c r="C21" s="466"/>
      <c r="D21" s="80">
        <v>45886</v>
      </c>
      <c r="E21" s="80" t="s">
        <v>84</v>
      </c>
      <c r="F21" s="87">
        <v>419.34527959495398</v>
      </c>
      <c r="G21" s="484"/>
      <c r="H21" s="484"/>
      <c r="I21" s="169">
        <f t="shared" si="0"/>
        <v>0.84273569050432873</v>
      </c>
      <c r="J21" s="463"/>
      <c r="K21" s="463"/>
      <c r="L21" s="182">
        <v>2.4195530972037044E-3</v>
      </c>
      <c r="M21" s="478"/>
      <c r="N21" s="478"/>
      <c r="O21" s="84">
        <v>8.0721648122890153E-3</v>
      </c>
      <c r="P21" s="479"/>
      <c r="Q21" s="479"/>
      <c r="R21" s="169">
        <v>0.9</v>
      </c>
      <c r="S21" s="463"/>
      <c r="T21" s="463"/>
      <c r="U21" s="169">
        <f t="shared" si="13"/>
        <v>0.63461538461538458</v>
      </c>
      <c r="V21" s="463"/>
      <c r="W21" s="463"/>
    </row>
    <row r="22" spans="2:23" ht="14.45" hidden="1" customHeight="1" outlineLevel="1">
      <c r="B22" s="466"/>
      <c r="C22" s="466"/>
      <c r="D22" s="80">
        <v>45887</v>
      </c>
      <c r="E22" s="80" t="s">
        <v>90</v>
      </c>
      <c r="F22" s="87">
        <v>421.49216683804502</v>
      </c>
      <c r="G22" s="484"/>
      <c r="H22" s="484"/>
      <c r="I22" s="169">
        <f t="shared" si="0"/>
        <v>0.84705017451375608</v>
      </c>
      <c r="J22" s="463"/>
      <c r="K22" s="463"/>
      <c r="L22" s="182">
        <v>2.4177287534744869E-3</v>
      </c>
      <c r="M22" s="478"/>
      <c r="N22" s="478"/>
      <c r="O22" s="84">
        <v>8.0046502900577906E-3</v>
      </c>
      <c r="P22" s="479"/>
      <c r="Q22" s="479"/>
      <c r="R22" s="169">
        <v>0.9</v>
      </c>
      <c r="S22" s="463"/>
      <c r="T22" s="463"/>
      <c r="U22" s="169">
        <f>33/52*100%</f>
        <v>0.63461538461538458</v>
      </c>
      <c r="V22" s="463"/>
      <c r="W22" s="463"/>
    </row>
    <row r="23" spans="2:23" ht="14.45" hidden="1" customHeight="1" outlineLevel="1">
      <c r="B23" s="465">
        <f>D24</f>
        <v>45889</v>
      </c>
      <c r="C23" s="466"/>
      <c r="D23" s="80">
        <v>45888</v>
      </c>
      <c r="E23" s="80" t="s">
        <v>91</v>
      </c>
      <c r="F23" s="87">
        <v>401.41203981970898</v>
      </c>
      <c r="G23" s="484">
        <f t="shared" ref="G23" si="14">AVERAGE(F23:F29)</f>
        <v>403.24594107474917</v>
      </c>
      <c r="H23" s="484"/>
      <c r="I23" s="169">
        <f t="shared" si="0"/>
        <v>0.80669622150263054</v>
      </c>
      <c r="J23" s="463">
        <f t="shared" ref="J23" si="15">AVERAGE(I23:I29)</f>
        <v>0.81038171437851514</v>
      </c>
      <c r="K23" s="463"/>
      <c r="L23" s="182">
        <v>2.4143458168088068E-3</v>
      </c>
      <c r="M23" s="478">
        <f t="shared" ref="M23" si="16">AVERAGE(L23:L29)</f>
        <v>2.4149587817623862E-3</v>
      </c>
      <c r="N23" s="478"/>
      <c r="O23" s="84">
        <v>7.9890110229381608E-3</v>
      </c>
      <c r="P23" s="479">
        <f t="shared" ref="P23" si="17">AVERAGE(O23:O29)</f>
        <v>7.9209009152169541E-3</v>
      </c>
      <c r="Q23" s="479"/>
      <c r="R23" s="169">
        <v>0.9</v>
      </c>
      <c r="S23" s="463">
        <f t="shared" ref="S23" si="18">AVERAGE(R23:R29)</f>
        <v>0.90000000000000013</v>
      </c>
      <c r="T23" s="463"/>
      <c r="U23" s="169">
        <f>34/52*100%</f>
        <v>0.65384615384615385</v>
      </c>
      <c r="V23" s="463">
        <f>AVERAGE(U23:U29)</f>
        <v>0.65384615384615385</v>
      </c>
      <c r="W23" s="463"/>
    </row>
    <row r="24" spans="2:23" ht="14.45" hidden="1" customHeight="1" outlineLevel="1">
      <c r="B24" s="466"/>
      <c r="C24" s="466"/>
      <c r="D24" s="80">
        <v>45889</v>
      </c>
      <c r="E24" s="80" t="s">
        <v>92</v>
      </c>
      <c r="F24" s="87">
        <v>402.00153342662497</v>
      </c>
      <c r="G24" s="484"/>
      <c r="H24" s="484"/>
      <c r="I24" s="169">
        <f t="shared" si="0"/>
        <v>0.80788089514996975</v>
      </c>
      <c r="J24" s="463"/>
      <c r="K24" s="463"/>
      <c r="L24" s="182">
        <v>2.4116917720045363E-3</v>
      </c>
      <c r="M24" s="478"/>
      <c r="N24" s="478"/>
      <c r="O24" s="84">
        <v>7.9602811128910555E-3</v>
      </c>
      <c r="P24" s="479"/>
      <c r="Q24" s="479"/>
      <c r="R24" s="169">
        <v>0.9</v>
      </c>
      <c r="S24" s="463"/>
      <c r="T24" s="463"/>
      <c r="U24" s="169">
        <f>34/52*100%</f>
        <v>0.65384615384615385</v>
      </c>
      <c r="V24" s="463"/>
      <c r="W24" s="463"/>
    </row>
    <row r="25" spans="2:23" ht="14.45" hidden="1" customHeight="1" outlineLevel="1">
      <c r="B25" s="466"/>
      <c r="C25" s="466"/>
      <c r="D25" s="80">
        <v>45890</v>
      </c>
      <c r="E25" s="80" t="s">
        <v>93</v>
      </c>
      <c r="F25" s="87">
        <v>403.35327136993999</v>
      </c>
      <c r="G25" s="484"/>
      <c r="H25" s="484"/>
      <c r="I25" s="169">
        <f t="shared" si="0"/>
        <v>0.81059741030936494</v>
      </c>
      <c r="J25" s="463"/>
      <c r="K25" s="463"/>
      <c r="L25" s="182">
        <v>2.4104642234042991E-3</v>
      </c>
      <c r="M25" s="478"/>
      <c r="N25" s="478"/>
      <c r="O25" s="84">
        <v>7.9450512570727397E-3</v>
      </c>
      <c r="P25" s="479"/>
      <c r="Q25" s="479"/>
      <c r="R25" s="169">
        <v>0.9</v>
      </c>
      <c r="S25" s="463"/>
      <c r="T25" s="463"/>
      <c r="U25" s="169">
        <f t="shared" ref="U25:U29" si="19">34/52*100%</f>
        <v>0.65384615384615385</v>
      </c>
      <c r="V25" s="463"/>
      <c r="W25" s="463"/>
    </row>
    <row r="26" spans="2:23" ht="14.45" hidden="1" customHeight="1" outlineLevel="1">
      <c r="B26" s="466"/>
      <c r="C26" s="466"/>
      <c r="D26" s="80">
        <v>45891</v>
      </c>
      <c r="E26" s="80" t="s">
        <v>88</v>
      </c>
      <c r="F26" s="87">
        <v>404.16453559750698</v>
      </c>
      <c r="G26" s="484"/>
      <c r="H26" s="484"/>
      <c r="I26" s="169">
        <f t="shared" si="0"/>
        <v>0.81222776446444322</v>
      </c>
      <c r="J26" s="463"/>
      <c r="K26" s="463"/>
      <c r="L26" s="182">
        <v>2.4195755573692798E-3</v>
      </c>
      <c r="M26" s="478"/>
      <c r="N26" s="478"/>
      <c r="O26" s="84">
        <v>7.9444846201656826E-3</v>
      </c>
      <c r="P26" s="479"/>
      <c r="Q26" s="479"/>
      <c r="R26" s="169">
        <v>0.9</v>
      </c>
      <c r="S26" s="463"/>
      <c r="T26" s="463"/>
      <c r="U26" s="169">
        <f t="shared" si="19"/>
        <v>0.65384615384615385</v>
      </c>
      <c r="V26" s="463"/>
      <c r="W26" s="463"/>
    </row>
    <row r="27" spans="2:23" ht="14.45" hidden="1" customHeight="1" outlineLevel="1">
      <c r="B27" s="466"/>
      <c r="C27" s="466"/>
      <c r="D27" s="80">
        <v>45892</v>
      </c>
      <c r="E27" s="80" t="s">
        <v>89</v>
      </c>
      <c r="F27" s="87">
        <v>404.34743390554502</v>
      </c>
      <c r="G27" s="484"/>
      <c r="H27" s="484"/>
      <c r="I27" s="169">
        <f t="shared" si="0"/>
        <v>0.81259532537287982</v>
      </c>
      <c r="J27" s="463"/>
      <c r="K27" s="463"/>
      <c r="L27" s="182">
        <v>2.4159401034810129E-3</v>
      </c>
      <c r="M27" s="478"/>
      <c r="N27" s="478"/>
      <c r="O27" s="84">
        <v>7.9281099261517291E-3</v>
      </c>
      <c r="P27" s="479"/>
      <c r="Q27" s="479"/>
      <c r="R27" s="169">
        <v>0.9</v>
      </c>
      <c r="S27" s="463"/>
      <c r="T27" s="463"/>
      <c r="U27" s="169">
        <f t="shared" si="19"/>
        <v>0.65384615384615385</v>
      </c>
      <c r="V27" s="463"/>
      <c r="W27" s="463"/>
    </row>
    <row r="28" spans="2:23" ht="14.45" hidden="1" customHeight="1" outlineLevel="1">
      <c r="B28" s="466"/>
      <c r="C28" s="466"/>
      <c r="D28" s="80">
        <v>45893</v>
      </c>
      <c r="E28" s="80" t="s">
        <v>84</v>
      </c>
      <c r="F28" s="87">
        <v>403.524407367653</v>
      </c>
      <c r="G28" s="484"/>
      <c r="H28" s="484"/>
      <c r="I28" s="169">
        <f t="shared" si="0"/>
        <v>0.81094133313435079</v>
      </c>
      <c r="J28" s="463"/>
      <c r="K28" s="463"/>
      <c r="L28" s="182">
        <v>2.4182022786455983E-3</v>
      </c>
      <c r="M28" s="478"/>
      <c r="N28" s="478"/>
      <c r="O28" s="84">
        <v>7.8440616820536439E-3</v>
      </c>
      <c r="P28" s="479"/>
      <c r="Q28" s="479"/>
      <c r="R28" s="169">
        <v>0.9</v>
      </c>
      <c r="S28" s="463"/>
      <c r="T28" s="463"/>
      <c r="U28" s="169">
        <f t="shared" si="19"/>
        <v>0.65384615384615385</v>
      </c>
      <c r="V28" s="463"/>
      <c r="W28" s="463"/>
    </row>
    <row r="29" spans="2:23" ht="14.45" hidden="1" customHeight="1" outlineLevel="1">
      <c r="B29" s="466"/>
      <c r="C29" s="466"/>
      <c r="D29" s="80">
        <v>45894</v>
      </c>
      <c r="E29" s="80" t="s">
        <v>90</v>
      </c>
      <c r="F29" s="87">
        <v>403.91836603626501</v>
      </c>
      <c r="G29" s="484"/>
      <c r="H29" s="484"/>
      <c r="I29" s="169">
        <f t="shared" si="0"/>
        <v>0.81173305071596658</v>
      </c>
      <c r="J29" s="463"/>
      <c r="K29" s="463"/>
      <c r="L29" s="182">
        <v>2.4144917206231709E-3</v>
      </c>
      <c r="M29" s="478"/>
      <c r="N29" s="478"/>
      <c r="O29" s="84">
        <v>7.8353067852456656E-3</v>
      </c>
      <c r="P29" s="479"/>
      <c r="Q29" s="479"/>
      <c r="R29" s="169">
        <v>0.9</v>
      </c>
      <c r="S29" s="463"/>
      <c r="T29" s="463"/>
      <c r="U29" s="169">
        <f t="shared" si="19"/>
        <v>0.65384615384615385</v>
      </c>
      <c r="V29" s="463"/>
      <c r="W29" s="463"/>
    </row>
    <row r="30" spans="2:23" ht="14.45" hidden="1" customHeight="1" outlineLevel="1">
      <c r="B30" s="465">
        <f>D38</f>
        <v>45903</v>
      </c>
      <c r="C30" s="466"/>
      <c r="D30" s="80">
        <v>45895</v>
      </c>
      <c r="E30" s="80" t="s">
        <v>91</v>
      </c>
      <c r="F30" s="87">
        <v>405.17091450498998</v>
      </c>
      <c r="G30" s="484">
        <f t="shared" ref="G30" si="20">AVERAGE(F30:F36)</f>
        <v>408.19611761025908</v>
      </c>
      <c r="H30" s="484"/>
      <c r="I30" s="169">
        <f t="shared" si="0"/>
        <v>0.81425023011452968</v>
      </c>
      <c r="J30" s="463">
        <f t="shared" ref="J30" si="21">AVERAGE(I30:I36)</f>
        <v>0.82032981834859153</v>
      </c>
      <c r="K30" s="463"/>
      <c r="L30" s="182">
        <v>2.4095767650316939E-3</v>
      </c>
      <c r="M30" s="478">
        <f t="shared" ref="M30" si="22">AVERAGE(L30:L36)</f>
        <v>2.4145539955588192E-3</v>
      </c>
      <c r="N30" s="478"/>
      <c r="O30" s="84">
        <v>7.8142648905937216E-3</v>
      </c>
      <c r="P30" s="479">
        <f t="shared" ref="P30" si="23">AVERAGE(O30:O36)</f>
        <v>7.6270768246166709E-3</v>
      </c>
      <c r="Q30" s="479"/>
      <c r="R30" s="169">
        <v>0.9</v>
      </c>
      <c r="S30" s="463">
        <f t="shared" ref="S30" si="24">AVERAGE(R30:R36)</f>
        <v>0.90000000000000013</v>
      </c>
      <c r="T30" s="463"/>
      <c r="U30" s="169">
        <f>35/52*100%</f>
        <v>0.67307692307692313</v>
      </c>
      <c r="V30" s="463">
        <f t="shared" ref="V30" si="25">AVERAGE(U30:U36)</f>
        <v>0.67307692307692324</v>
      </c>
      <c r="W30" s="463"/>
    </row>
    <row r="31" spans="2:23" ht="14.45" hidden="1" customHeight="1" outlineLevel="1">
      <c r="B31" s="466"/>
      <c r="C31" s="466"/>
      <c r="D31" s="80">
        <v>45896</v>
      </c>
      <c r="E31" s="80" t="s">
        <v>92</v>
      </c>
      <c r="F31" s="87">
        <v>405.63529728502402</v>
      </c>
      <c r="G31" s="484"/>
      <c r="H31" s="484"/>
      <c r="I31" s="169">
        <f t="shared" si="0"/>
        <v>0.81518347525125401</v>
      </c>
      <c r="J31" s="463"/>
      <c r="K31" s="463"/>
      <c r="L31" s="182">
        <v>2.4120074254834383E-3</v>
      </c>
      <c r="M31" s="478"/>
      <c r="N31" s="478"/>
      <c r="O31" s="84">
        <v>7.7428535404251561E-3</v>
      </c>
      <c r="P31" s="479"/>
      <c r="Q31" s="479"/>
      <c r="R31" s="169">
        <v>0.9</v>
      </c>
      <c r="S31" s="463"/>
      <c r="T31" s="463"/>
      <c r="U31" s="169">
        <f>35/52*100%</f>
        <v>0.67307692307692313</v>
      </c>
      <c r="V31" s="463"/>
      <c r="W31" s="463"/>
    </row>
    <row r="32" spans="2:23" ht="14.45" hidden="1" customHeight="1" outlineLevel="1">
      <c r="B32" s="466"/>
      <c r="C32" s="466"/>
      <c r="D32" s="80">
        <v>45897</v>
      </c>
      <c r="E32" s="80" t="s">
        <v>93</v>
      </c>
      <c r="F32" s="87">
        <v>405.53459916348999</v>
      </c>
      <c r="G32" s="484"/>
      <c r="H32" s="484"/>
      <c r="I32" s="169">
        <f t="shared" si="0"/>
        <v>0.8149811076436696</v>
      </c>
      <c r="J32" s="463"/>
      <c r="K32" s="463"/>
      <c r="L32" s="182">
        <v>2.4118157628332331E-3</v>
      </c>
      <c r="M32" s="478"/>
      <c r="N32" s="478"/>
      <c r="O32" s="84">
        <v>7.6901970844117313E-3</v>
      </c>
      <c r="P32" s="479"/>
      <c r="Q32" s="479"/>
      <c r="R32" s="169">
        <v>0.9</v>
      </c>
      <c r="S32" s="463"/>
      <c r="T32" s="463"/>
      <c r="U32" s="169">
        <f t="shared" ref="U32:U36" si="26">35/52*100%</f>
        <v>0.67307692307692313</v>
      </c>
      <c r="V32" s="463"/>
      <c r="W32" s="463"/>
    </row>
    <row r="33" spans="2:23" ht="14.45" hidden="1" customHeight="1" outlineLevel="1">
      <c r="B33" s="466"/>
      <c r="C33" s="466"/>
      <c r="D33" s="80">
        <v>45898</v>
      </c>
      <c r="E33" s="80" t="s">
        <v>88</v>
      </c>
      <c r="F33" s="87">
        <v>403.04509539053299</v>
      </c>
      <c r="G33" s="484"/>
      <c r="H33" s="484"/>
      <c r="I33" s="169">
        <f t="shared" si="0"/>
        <v>0.80997808559190709</v>
      </c>
      <c r="J33" s="463"/>
      <c r="K33" s="463"/>
      <c r="L33" s="182">
        <v>2.4182681081870785E-3</v>
      </c>
      <c r="M33" s="478"/>
      <c r="N33" s="478"/>
      <c r="O33" s="84">
        <v>7.7024090218748772E-3</v>
      </c>
      <c r="P33" s="479"/>
      <c r="Q33" s="479"/>
      <c r="R33" s="169">
        <v>0.9</v>
      </c>
      <c r="S33" s="463"/>
      <c r="T33" s="463"/>
      <c r="U33" s="169">
        <f t="shared" si="26"/>
        <v>0.67307692307692313</v>
      </c>
      <c r="V33" s="463"/>
      <c r="W33" s="463"/>
    </row>
    <row r="34" spans="2:23" ht="14.45" hidden="1" customHeight="1" outlineLevel="1">
      <c r="B34" s="466"/>
      <c r="C34" s="466"/>
      <c r="D34" s="80">
        <v>45899</v>
      </c>
      <c r="E34" s="80" t="s">
        <v>89</v>
      </c>
      <c r="F34" s="87">
        <v>406.13913710699302</v>
      </c>
      <c r="G34" s="484"/>
      <c r="H34" s="484"/>
      <c r="I34" s="169">
        <f t="shared" si="0"/>
        <v>0.81619601508640072</v>
      </c>
      <c r="J34" s="463"/>
      <c r="K34" s="463"/>
      <c r="L34" s="182">
        <v>2.4161210042765225E-3</v>
      </c>
      <c r="M34" s="478"/>
      <c r="N34" s="478"/>
      <c r="O34" s="84">
        <v>7.6018122940853389E-3</v>
      </c>
      <c r="P34" s="479"/>
      <c r="Q34" s="479"/>
      <c r="R34" s="169">
        <v>0.9</v>
      </c>
      <c r="S34" s="463"/>
      <c r="T34" s="463"/>
      <c r="U34" s="169">
        <f t="shared" si="26"/>
        <v>0.67307692307692313</v>
      </c>
      <c r="V34" s="463"/>
      <c r="W34" s="463"/>
    </row>
    <row r="35" spans="2:23" hidden="1" outlineLevel="1">
      <c r="B35" s="466"/>
      <c r="C35" s="466"/>
      <c r="D35" s="80">
        <v>45900</v>
      </c>
      <c r="E35" s="80" t="s">
        <v>84</v>
      </c>
      <c r="F35" s="87">
        <v>421.57475224753603</v>
      </c>
      <c r="G35" s="484"/>
      <c r="H35" s="484"/>
      <c r="I35" s="169">
        <f t="shared" si="0"/>
        <v>0.84721614197655948</v>
      </c>
      <c r="J35" s="463"/>
      <c r="K35" s="463"/>
      <c r="L35" s="182">
        <v>2.4142519589577475E-3</v>
      </c>
      <c r="M35" s="478"/>
      <c r="N35" s="478"/>
      <c r="O35" s="84">
        <v>7.4357648246164308E-3</v>
      </c>
      <c r="P35" s="479"/>
      <c r="Q35" s="479"/>
      <c r="R35" s="169">
        <v>0.9</v>
      </c>
      <c r="S35" s="463"/>
      <c r="T35" s="463"/>
      <c r="U35" s="169">
        <f t="shared" si="26"/>
        <v>0.67307692307692313</v>
      </c>
      <c r="V35" s="463"/>
      <c r="W35" s="463"/>
    </row>
    <row r="36" spans="2:23" hidden="1" outlineLevel="1" collapsed="1">
      <c r="B36" s="466"/>
      <c r="D36" s="80">
        <v>45901</v>
      </c>
      <c r="E36" s="80" t="s">
        <v>90</v>
      </c>
      <c r="F36" s="87">
        <v>410.27302757324799</v>
      </c>
      <c r="G36" s="484"/>
      <c r="H36" s="484">
        <f>AVERAGEIF(F36:F65,"&lt;&gt;0")</f>
        <v>412.06070241041812</v>
      </c>
      <c r="I36" s="169">
        <f t="shared" si="0"/>
        <v>0.82450367277581982</v>
      </c>
      <c r="J36" s="463"/>
      <c r="K36" s="463">
        <f>AVERAGEIF(I36:I65,"&lt;&gt;0")</f>
        <v>0.82809626690196592</v>
      </c>
      <c r="L36" s="182">
        <v>2.4198369441420201E-3</v>
      </c>
      <c r="M36" s="478"/>
      <c r="N36" s="478">
        <f>AVERAGEIF(L36:L65,"&lt;&gt;0")</f>
        <v>2.4176905865490291E-3</v>
      </c>
      <c r="O36" s="84">
        <v>7.4022361163094408E-3</v>
      </c>
      <c r="P36" s="479"/>
      <c r="Q36" s="479">
        <f>AVERAGEIF(O36:O65,"&lt;&gt;0")</f>
        <v>7.1953777427839049E-3</v>
      </c>
      <c r="R36" s="169">
        <v>0.9</v>
      </c>
      <c r="S36" s="463"/>
      <c r="T36" s="463">
        <f>AVERAGEIF(R36:R65,"&lt;&gt;0")</f>
        <v>0.89999999999999958</v>
      </c>
      <c r="U36" s="169">
        <f t="shared" si="26"/>
        <v>0.67307692307692313</v>
      </c>
      <c r="V36" s="463"/>
      <c r="W36" s="463">
        <f>AVERAGEIF(U36:U65,"&lt;&gt;0")</f>
        <v>0.72115384615384615</v>
      </c>
    </row>
    <row r="37" spans="2:23" hidden="1" outlineLevel="1">
      <c r="B37" s="465">
        <f>B30+7</f>
        <v>45910</v>
      </c>
      <c r="D37" s="80">
        <v>45902</v>
      </c>
      <c r="E37" s="80" t="s">
        <v>91</v>
      </c>
      <c r="F37" s="87">
        <v>387.26986098846601</v>
      </c>
      <c r="G37" s="484">
        <f t="shared" ref="G37" si="27">AVERAGE(F37:F43)</f>
        <v>393.305149727328</v>
      </c>
      <c r="H37" s="484"/>
      <c r="I37" s="169">
        <f t="shared" si="0"/>
        <v>0.77827544410865357</v>
      </c>
      <c r="J37" s="463">
        <f t="shared" ref="J37" si="28">AVERAGE(I37:I43)</f>
        <v>0.79040423980572327</v>
      </c>
      <c r="K37" s="463"/>
      <c r="L37" s="182">
        <v>2.4242642791822105E-3</v>
      </c>
      <c r="M37" s="478">
        <f t="shared" ref="M37" si="29">AVERAGE(L37:L43)</f>
        <v>2.4162569751672038E-3</v>
      </c>
      <c r="N37" s="478"/>
      <c r="O37" s="84">
        <v>7.405403710594562E-3</v>
      </c>
      <c r="P37" s="479">
        <f t="shared" ref="P37" si="30">AVERAGE(O37:O43)</f>
        <v>7.2948302616777398E-3</v>
      </c>
      <c r="Q37" s="479"/>
      <c r="R37" s="169">
        <v>0.9</v>
      </c>
      <c r="S37" s="463">
        <f t="shared" ref="S37" si="31">AVERAGE(R37:R43)</f>
        <v>0.90000000000000013</v>
      </c>
      <c r="T37" s="463"/>
      <c r="U37" s="169">
        <f>36/52*100%</f>
        <v>0.69230769230769229</v>
      </c>
      <c r="V37" s="463">
        <f t="shared" ref="V37" si="32">AVERAGE(U37:U43)</f>
        <v>0.6923076923076924</v>
      </c>
      <c r="W37" s="463"/>
    </row>
    <row r="38" spans="2:23" hidden="1" outlineLevel="1">
      <c r="B38" s="466"/>
      <c r="D38" s="80">
        <v>45903</v>
      </c>
      <c r="E38" s="80" t="s">
        <v>92</v>
      </c>
      <c r="F38" s="87">
        <v>386.40390867429198</v>
      </c>
      <c r="G38" s="484"/>
      <c r="H38" s="484"/>
      <c r="I38" s="169">
        <f t="shared" si="0"/>
        <v>0.77653518624254814</v>
      </c>
      <c r="J38" s="463"/>
      <c r="K38" s="463"/>
      <c r="L38" s="182">
        <v>2.4176219280058848E-3</v>
      </c>
      <c r="M38" s="478"/>
      <c r="N38" s="478"/>
      <c r="O38" s="84">
        <v>7.3548234368800607E-3</v>
      </c>
      <c r="P38" s="479"/>
      <c r="Q38" s="479"/>
      <c r="R38" s="169">
        <v>0.9</v>
      </c>
      <c r="S38" s="463"/>
      <c r="T38" s="463"/>
      <c r="U38" s="169">
        <f t="shared" ref="U38:U43" si="33">36/52*100%</f>
        <v>0.69230769230769229</v>
      </c>
      <c r="V38" s="463"/>
      <c r="W38" s="463"/>
    </row>
    <row r="39" spans="2:23" hidden="1" outlineLevel="1">
      <c r="B39" s="466"/>
      <c r="D39" s="80">
        <v>45904</v>
      </c>
      <c r="E39" s="80" t="s">
        <v>93</v>
      </c>
      <c r="F39" s="87">
        <v>400.03121108887098</v>
      </c>
      <c r="G39" s="484"/>
      <c r="H39" s="484"/>
      <c r="I39" s="169">
        <f t="shared" si="0"/>
        <v>0.80392124414966026</v>
      </c>
      <c r="J39" s="463"/>
      <c r="K39" s="463"/>
      <c r="L39" s="182">
        <v>2.414389611346632E-3</v>
      </c>
      <c r="M39" s="478"/>
      <c r="N39" s="478"/>
      <c r="O39" s="84">
        <v>7.3418689761090379E-3</v>
      </c>
      <c r="P39" s="479"/>
      <c r="Q39" s="479"/>
      <c r="R39" s="169">
        <v>0.9</v>
      </c>
      <c r="S39" s="463"/>
      <c r="T39" s="463"/>
      <c r="U39" s="169">
        <f t="shared" si="33"/>
        <v>0.69230769230769229</v>
      </c>
      <c r="V39" s="463"/>
      <c r="W39" s="463"/>
    </row>
    <row r="40" spans="2:23" hidden="1" outlineLevel="1">
      <c r="B40" s="466"/>
      <c r="D40" s="80">
        <v>45905</v>
      </c>
      <c r="E40" s="80" t="s">
        <v>88</v>
      </c>
      <c r="F40" s="87">
        <v>402.82661169443298</v>
      </c>
      <c r="G40" s="484"/>
      <c r="H40" s="484"/>
      <c r="I40" s="169">
        <f t="shared" si="0"/>
        <v>0.80953901063993761</v>
      </c>
      <c r="J40" s="463"/>
      <c r="K40" s="463"/>
      <c r="L40" s="182">
        <v>2.4101885074484797E-3</v>
      </c>
      <c r="M40" s="478"/>
      <c r="N40" s="478"/>
      <c r="O40" s="84">
        <v>7.2093819104807793E-3</v>
      </c>
      <c r="P40" s="479"/>
      <c r="Q40" s="479"/>
      <c r="R40" s="169">
        <v>0.9</v>
      </c>
      <c r="S40" s="463"/>
      <c r="T40" s="463"/>
      <c r="U40" s="169">
        <f t="shared" si="33"/>
        <v>0.69230769230769229</v>
      </c>
      <c r="V40" s="463"/>
      <c r="W40" s="463"/>
    </row>
    <row r="41" spans="2:23" hidden="1" outlineLevel="1">
      <c r="B41" s="466"/>
      <c r="D41" s="80">
        <v>45906</v>
      </c>
      <c r="E41" s="80" t="s">
        <v>89</v>
      </c>
      <c r="F41" s="87">
        <v>387.43051530140599</v>
      </c>
      <c r="G41" s="484"/>
      <c r="H41" s="484"/>
      <c r="I41" s="169">
        <f t="shared" si="0"/>
        <v>0.77859830245459405</v>
      </c>
      <c r="J41" s="463"/>
      <c r="K41" s="463"/>
      <c r="L41" s="182">
        <v>2.4098843377677367E-3</v>
      </c>
      <c r="M41" s="478"/>
      <c r="N41" s="478"/>
      <c r="O41" s="84">
        <v>7.2252045134758381E-3</v>
      </c>
      <c r="P41" s="479"/>
      <c r="Q41" s="479"/>
      <c r="R41" s="169">
        <v>0.9</v>
      </c>
      <c r="S41" s="463"/>
      <c r="T41" s="463"/>
      <c r="U41" s="169">
        <f t="shared" si="33"/>
        <v>0.69230769230769229</v>
      </c>
      <c r="V41" s="463"/>
      <c r="W41" s="463"/>
    </row>
    <row r="42" spans="2:23" hidden="1" outlineLevel="1">
      <c r="B42" s="466"/>
      <c r="D42" s="80">
        <v>45907</v>
      </c>
      <c r="E42" s="80" t="s">
        <v>84</v>
      </c>
      <c r="F42" s="87">
        <v>387.58529625238202</v>
      </c>
      <c r="G42" s="484"/>
      <c r="H42" s="484"/>
      <c r="I42" s="169">
        <f t="shared" si="0"/>
        <v>0.77890935742038181</v>
      </c>
      <c r="J42" s="463"/>
      <c r="K42" s="463"/>
      <c r="L42" s="182">
        <v>2.4177604085242684E-3</v>
      </c>
      <c r="M42" s="478"/>
      <c r="N42" s="478"/>
      <c r="O42" s="84">
        <v>7.3022167956627955E-3</v>
      </c>
      <c r="P42" s="479"/>
      <c r="Q42" s="479"/>
      <c r="R42" s="169">
        <v>0.9</v>
      </c>
      <c r="S42" s="463"/>
      <c r="T42" s="463"/>
      <c r="U42" s="169">
        <f t="shared" si="33"/>
        <v>0.69230769230769229</v>
      </c>
      <c r="V42" s="463"/>
      <c r="W42" s="463"/>
    </row>
    <row r="43" spans="2:23" hidden="1" outlineLevel="1">
      <c r="B43" s="466"/>
      <c r="D43" s="80">
        <v>45908</v>
      </c>
      <c r="E43" s="80" t="s">
        <v>90</v>
      </c>
      <c r="F43" s="87">
        <v>401.58864409144599</v>
      </c>
      <c r="G43" s="484"/>
      <c r="H43" s="484"/>
      <c r="I43" s="169">
        <f t="shared" si="0"/>
        <v>0.80705113362428849</v>
      </c>
      <c r="J43" s="463"/>
      <c r="K43" s="463"/>
      <c r="L43" s="182">
        <v>2.4196897538952163E-3</v>
      </c>
      <c r="M43" s="478"/>
      <c r="N43" s="478"/>
      <c r="O43" s="84">
        <v>7.2249124885411095E-3</v>
      </c>
      <c r="P43" s="479"/>
      <c r="Q43" s="479"/>
      <c r="R43" s="169">
        <v>0.9</v>
      </c>
      <c r="S43" s="463"/>
      <c r="T43" s="463"/>
      <c r="U43" s="169">
        <f t="shared" si="33"/>
        <v>0.69230769230769229</v>
      </c>
      <c r="V43" s="463"/>
      <c r="W43" s="463"/>
    </row>
    <row r="44" spans="2:23" hidden="1" outlineLevel="1">
      <c r="B44" s="465">
        <f t="shared" ref="B44" si="34">B37+7</f>
        <v>45917</v>
      </c>
      <c r="D44" s="80">
        <f>D43+1</f>
        <v>45909</v>
      </c>
      <c r="E44" s="80" t="s">
        <v>91</v>
      </c>
      <c r="F44" s="87">
        <v>404.908065848212</v>
      </c>
      <c r="G44" s="484">
        <f t="shared" ref="G44:G65" si="35">AVERAGE(F44:F50)</f>
        <v>405.13281041972431</v>
      </c>
      <c r="H44" s="484"/>
      <c r="I44" s="169">
        <f t="shared" si="0"/>
        <v>0.81372199728338424</v>
      </c>
      <c r="J44" s="463">
        <f t="shared" ref="J44:J65" si="36">AVERAGE(I44:I50)</f>
        <v>0.81417365438047473</v>
      </c>
      <c r="K44" s="463"/>
      <c r="L44" s="182">
        <v>2.4180739556977585E-3</v>
      </c>
      <c r="M44" s="478">
        <f t="shared" ref="M44:M65" si="37">AVERAGE(L44:L50)</f>
        <v>2.4153093005939499E-3</v>
      </c>
      <c r="N44" s="478"/>
      <c r="O44" s="84">
        <v>7.2319181208054728E-3</v>
      </c>
      <c r="P44" s="479">
        <f t="shared" ref="P44:P65" si="38">AVERAGE(O44:O50)</f>
        <v>7.1487457405787847E-3</v>
      </c>
      <c r="Q44" s="479"/>
      <c r="R44" s="169">
        <v>0.9</v>
      </c>
      <c r="S44" s="463">
        <f t="shared" ref="S44:S65" si="39">AVERAGE(R44:R50)</f>
        <v>0.90000000000000013</v>
      </c>
      <c r="T44" s="463"/>
      <c r="U44" s="169">
        <f>37/52*100%</f>
        <v>0.71153846153846156</v>
      </c>
      <c r="V44" s="463">
        <f t="shared" ref="V44:V65" si="40">AVERAGE(U44:U50)</f>
        <v>0.71153846153846156</v>
      </c>
      <c r="W44" s="463"/>
    </row>
    <row r="45" spans="2:23" hidden="1" outlineLevel="1">
      <c r="B45" s="466"/>
      <c r="D45" s="80">
        <f t="shared" ref="D45:D99" si="41">D44+1</f>
        <v>45910</v>
      </c>
      <c r="E45" s="80" t="s">
        <v>92</v>
      </c>
      <c r="F45" s="87">
        <v>403.35973321336502</v>
      </c>
      <c r="G45" s="484"/>
      <c r="H45" s="484"/>
      <c r="I45" s="169">
        <f t="shared" si="0"/>
        <v>0.81061039632910969</v>
      </c>
      <c r="J45" s="463"/>
      <c r="K45" s="463"/>
      <c r="L45" s="182">
        <v>2.4158846939521541E-3</v>
      </c>
      <c r="M45" s="478"/>
      <c r="N45" s="478"/>
      <c r="O45" s="84">
        <v>7.1397305512904945E-3</v>
      </c>
      <c r="P45" s="479"/>
      <c r="Q45" s="479"/>
      <c r="R45" s="169">
        <v>0.9</v>
      </c>
      <c r="S45" s="463"/>
      <c r="T45" s="463"/>
      <c r="U45" s="169">
        <f t="shared" ref="U45:U50" si="42">37/52*100%</f>
        <v>0.71153846153846156</v>
      </c>
      <c r="V45" s="463"/>
      <c r="W45" s="463"/>
    </row>
    <row r="46" spans="2:23" hidden="1" outlineLevel="1">
      <c r="B46" s="466"/>
      <c r="D46" s="80">
        <f t="shared" si="41"/>
        <v>45911</v>
      </c>
      <c r="E46" s="80" t="s">
        <v>93</v>
      </c>
      <c r="F46" s="87">
        <v>403.71257966422297</v>
      </c>
      <c r="G46" s="484"/>
      <c r="H46" s="484"/>
      <c r="I46" s="169">
        <f t="shared" si="0"/>
        <v>0.81131949289433869</v>
      </c>
      <c r="J46" s="463"/>
      <c r="K46" s="463"/>
      <c r="L46" s="182">
        <v>2.4135102611244153E-3</v>
      </c>
      <c r="M46" s="478"/>
      <c r="N46" s="478"/>
      <c r="O46" s="84">
        <v>7.1260296753057981E-3</v>
      </c>
      <c r="P46" s="479"/>
      <c r="Q46" s="479"/>
      <c r="R46" s="169">
        <v>0.9</v>
      </c>
      <c r="S46" s="463"/>
      <c r="T46" s="463"/>
      <c r="U46" s="169">
        <f t="shared" si="42"/>
        <v>0.71153846153846156</v>
      </c>
      <c r="V46" s="463"/>
      <c r="W46" s="463"/>
    </row>
    <row r="47" spans="2:23" hidden="1" outlineLevel="1">
      <c r="B47" s="466"/>
      <c r="D47" s="80">
        <f t="shared" si="41"/>
        <v>45912</v>
      </c>
      <c r="E47" s="80" t="s">
        <v>88</v>
      </c>
      <c r="F47" s="87">
        <v>405.79911442714399</v>
      </c>
      <c r="G47" s="484"/>
      <c r="H47" s="484"/>
      <c r="I47" s="169">
        <f t="shared" si="0"/>
        <v>0.81551268976516067</v>
      </c>
      <c r="J47" s="463"/>
      <c r="K47" s="463"/>
      <c r="L47" s="182">
        <v>2.4116822015834366E-3</v>
      </c>
      <c r="M47" s="478"/>
      <c r="N47" s="478"/>
      <c r="O47" s="84">
        <v>7.1429126198577393E-3</v>
      </c>
      <c r="P47" s="479"/>
      <c r="Q47" s="479"/>
      <c r="R47" s="169">
        <v>0.9</v>
      </c>
      <c r="S47" s="463"/>
      <c r="T47" s="463"/>
      <c r="U47" s="169">
        <f t="shared" si="42"/>
        <v>0.71153846153846156</v>
      </c>
      <c r="V47" s="463"/>
      <c r="W47" s="463"/>
    </row>
    <row r="48" spans="2:23" hidden="1" outlineLevel="1">
      <c r="B48" s="466"/>
      <c r="D48" s="80">
        <f t="shared" si="41"/>
        <v>45913</v>
      </c>
      <c r="E48" s="80" t="s">
        <v>89</v>
      </c>
      <c r="F48" s="87">
        <v>405.788075476188</v>
      </c>
      <c r="G48" s="484"/>
      <c r="H48" s="484"/>
      <c r="I48" s="169">
        <f t="shared" si="0"/>
        <v>0.81549050537819123</v>
      </c>
      <c r="J48" s="463"/>
      <c r="K48" s="463"/>
      <c r="L48" s="182">
        <v>2.4137665320625051E-3</v>
      </c>
      <c r="M48" s="478"/>
      <c r="N48" s="478"/>
      <c r="O48" s="84">
        <v>7.1160906628782395E-3</v>
      </c>
      <c r="P48" s="479"/>
      <c r="Q48" s="479"/>
      <c r="R48" s="169">
        <v>0.9</v>
      </c>
      <c r="S48" s="463"/>
      <c r="T48" s="463"/>
      <c r="U48" s="169">
        <f t="shared" si="42"/>
        <v>0.71153846153846156</v>
      </c>
      <c r="V48" s="463"/>
      <c r="W48" s="463"/>
    </row>
    <row r="49" spans="2:23" hidden="1" outlineLevel="1">
      <c r="B49" s="466"/>
      <c r="D49" s="80">
        <f t="shared" si="41"/>
        <v>45914</v>
      </c>
      <c r="E49" s="80" t="s">
        <v>84</v>
      </c>
      <c r="F49" s="87">
        <v>404.824015885515</v>
      </c>
      <c r="G49" s="484"/>
      <c r="H49" s="484"/>
      <c r="I49" s="169">
        <f t="shared" si="0"/>
        <v>0.81355308658664582</v>
      </c>
      <c r="J49" s="463"/>
      <c r="K49" s="463"/>
      <c r="L49" s="182">
        <v>2.4184257664943004E-3</v>
      </c>
      <c r="M49" s="478"/>
      <c r="N49" s="478"/>
      <c r="O49" s="84">
        <v>7.1545068930832312E-3</v>
      </c>
      <c r="P49" s="479"/>
      <c r="Q49" s="479"/>
      <c r="R49" s="169">
        <v>0.9</v>
      </c>
      <c r="S49" s="463"/>
      <c r="T49" s="463"/>
      <c r="U49" s="169">
        <f t="shared" si="42"/>
        <v>0.71153846153846156</v>
      </c>
      <c r="V49" s="463"/>
      <c r="W49" s="463"/>
    </row>
    <row r="50" spans="2:23" hidden="1" outlineLevel="1">
      <c r="B50" s="466"/>
      <c r="D50" s="80">
        <f t="shared" si="41"/>
        <v>45915</v>
      </c>
      <c r="E50" s="80" t="s">
        <v>90</v>
      </c>
      <c r="F50" s="87">
        <v>407.53808842342301</v>
      </c>
      <c r="G50" s="484"/>
      <c r="H50" s="484"/>
      <c r="I50" s="169">
        <f t="shared" si="0"/>
        <v>0.81900741242649311</v>
      </c>
      <c r="J50" s="463"/>
      <c r="K50" s="463"/>
      <c r="L50" s="182">
        <v>2.4158216932430804E-3</v>
      </c>
      <c r="M50" s="478"/>
      <c r="N50" s="478"/>
      <c r="O50" s="84">
        <v>7.1300316608305207E-3</v>
      </c>
      <c r="P50" s="479"/>
      <c r="Q50" s="479"/>
      <c r="R50" s="169">
        <v>0.9</v>
      </c>
      <c r="S50" s="463"/>
      <c r="T50" s="463"/>
      <c r="U50" s="169">
        <f t="shared" si="42"/>
        <v>0.71153846153846156</v>
      </c>
      <c r="V50" s="463"/>
      <c r="W50" s="463"/>
    </row>
    <row r="51" spans="2:23" hidden="1" outlineLevel="1">
      <c r="B51" s="465">
        <f t="shared" ref="B51" si="43">B44+7</f>
        <v>45924</v>
      </c>
      <c r="D51" s="80">
        <f t="shared" si="41"/>
        <v>45916</v>
      </c>
      <c r="E51" s="80" t="s">
        <v>91</v>
      </c>
      <c r="F51" s="87">
        <v>423.00275651705698</v>
      </c>
      <c r="G51" s="484">
        <f t="shared" si="35"/>
        <v>425.50233852282838</v>
      </c>
      <c r="H51" s="484"/>
      <c r="I51" s="169">
        <f t="shared" si="0"/>
        <v>0.85008592547640061</v>
      </c>
      <c r="J51" s="463">
        <f t="shared" si="36"/>
        <v>0.85510920121147205</v>
      </c>
      <c r="K51" s="463"/>
      <c r="L51" s="182">
        <v>2.4304544187341882E-3</v>
      </c>
      <c r="M51" s="478">
        <f t="shared" si="37"/>
        <v>2.4250453794533388E-3</v>
      </c>
      <c r="N51" s="478"/>
      <c r="O51" s="84">
        <v>7.2116416601254998E-3</v>
      </c>
      <c r="P51" s="479">
        <f t="shared" si="38"/>
        <v>7.1884533193152045E-3</v>
      </c>
      <c r="Q51" s="479"/>
      <c r="R51" s="169">
        <v>0.9</v>
      </c>
      <c r="S51" s="463">
        <f t="shared" si="39"/>
        <v>0.90000000000000013</v>
      </c>
      <c r="T51" s="463"/>
      <c r="U51" s="169">
        <f>38/52*100%</f>
        <v>0.73076923076923073</v>
      </c>
      <c r="V51" s="463">
        <f t="shared" si="40"/>
        <v>0.73076923076923073</v>
      </c>
      <c r="W51" s="463"/>
    </row>
    <row r="52" spans="2:23" hidden="1" outlineLevel="1">
      <c r="B52" s="466"/>
      <c r="D52" s="80">
        <f t="shared" si="41"/>
        <v>45917</v>
      </c>
      <c r="E52" s="80" t="s">
        <v>92</v>
      </c>
      <c r="F52" s="87">
        <v>424.25576994000397</v>
      </c>
      <c r="G52" s="484"/>
      <c r="H52" s="484"/>
      <c r="I52" s="169">
        <f t="shared" si="0"/>
        <v>0.85260403926849671</v>
      </c>
      <c r="J52" s="463"/>
      <c r="K52" s="463"/>
      <c r="L52" s="182">
        <v>2.4264310387890221E-3</v>
      </c>
      <c r="M52" s="478"/>
      <c r="N52" s="478"/>
      <c r="O52" s="84">
        <v>7.2123073709368032E-3</v>
      </c>
      <c r="P52" s="479"/>
      <c r="Q52" s="479"/>
      <c r="R52" s="169">
        <v>0.9</v>
      </c>
      <c r="S52" s="463"/>
      <c r="T52" s="463"/>
      <c r="U52" s="169">
        <f t="shared" ref="U52:U57" si="44">38/52*100%</f>
        <v>0.73076923076923073</v>
      </c>
      <c r="V52" s="463"/>
      <c r="W52" s="463"/>
    </row>
    <row r="53" spans="2:23" hidden="1" outlineLevel="1">
      <c r="B53" s="466"/>
      <c r="D53" s="80">
        <f t="shared" si="41"/>
        <v>45918</v>
      </c>
      <c r="E53" s="80" t="s">
        <v>93</v>
      </c>
      <c r="F53" s="87">
        <v>424.87807825269499</v>
      </c>
      <c r="G53" s="484"/>
      <c r="H53" s="484"/>
      <c r="I53" s="169">
        <f t="shared" si="0"/>
        <v>0.85385465886795608</v>
      </c>
      <c r="J53" s="463"/>
      <c r="K53" s="463"/>
      <c r="L53" s="182">
        <v>2.4237683702697287E-3</v>
      </c>
      <c r="M53" s="478"/>
      <c r="N53" s="478"/>
      <c r="O53" s="84">
        <v>7.2100364870047676E-3</v>
      </c>
      <c r="P53" s="479"/>
      <c r="Q53" s="479"/>
      <c r="R53" s="169">
        <v>0.9</v>
      </c>
      <c r="S53" s="463"/>
      <c r="T53" s="463"/>
      <c r="U53" s="169">
        <f t="shared" si="44"/>
        <v>0.73076923076923073</v>
      </c>
      <c r="V53" s="463"/>
      <c r="W53" s="463"/>
    </row>
    <row r="54" spans="2:23" hidden="1" outlineLevel="1">
      <c r="B54" s="466"/>
      <c r="D54" s="80">
        <f t="shared" si="41"/>
        <v>45919</v>
      </c>
      <c r="E54" s="80" t="s">
        <v>88</v>
      </c>
      <c r="F54" s="87">
        <v>424.72540483428202</v>
      </c>
      <c r="G54" s="484"/>
      <c r="H54" s="484"/>
      <c r="I54" s="169">
        <f t="shared" si="0"/>
        <v>0.85354783929719047</v>
      </c>
      <c r="J54" s="463"/>
      <c r="K54" s="463"/>
      <c r="L54" s="182">
        <v>2.4218045975023606E-3</v>
      </c>
      <c r="M54" s="478"/>
      <c r="N54" s="478"/>
      <c r="O54" s="84">
        <v>7.1462411753145045E-3</v>
      </c>
      <c r="P54" s="479"/>
      <c r="Q54" s="479"/>
      <c r="R54" s="169">
        <v>0.9</v>
      </c>
      <c r="S54" s="463"/>
      <c r="T54" s="463"/>
      <c r="U54" s="169">
        <f t="shared" si="44"/>
        <v>0.73076923076923073</v>
      </c>
      <c r="V54" s="463"/>
      <c r="W54" s="463"/>
    </row>
    <row r="55" spans="2:23" hidden="1" outlineLevel="1">
      <c r="B55" s="466"/>
      <c r="D55" s="80">
        <f t="shared" si="41"/>
        <v>45920</v>
      </c>
      <c r="E55" s="80" t="s">
        <v>89</v>
      </c>
      <c r="F55" s="87">
        <v>425.013210546545</v>
      </c>
      <c r="G55" s="484"/>
      <c r="H55" s="484"/>
      <c r="I55" s="169">
        <f t="shared" si="0"/>
        <v>0.85412622698260643</v>
      </c>
      <c r="J55" s="463"/>
      <c r="K55" s="463"/>
      <c r="L55" s="182">
        <v>2.4222250113336485E-3</v>
      </c>
      <c r="M55" s="478"/>
      <c r="N55" s="478"/>
      <c r="O55" s="84">
        <v>7.1498912634333778E-3</v>
      </c>
      <c r="P55" s="479"/>
      <c r="Q55" s="479"/>
      <c r="R55" s="169">
        <v>0.9</v>
      </c>
      <c r="S55" s="463"/>
      <c r="T55" s="463"/>
      <c r="U55" s="169">
        <f t="shared" si="44"/>
        <v>0.73076923076923073</v>
      </c>
      <c r="V55" s="463"/>
      <c r="W55" s="463"/>
    </row>
    <row r="56" spans="2:23" hidden="1" outlineLevel="1">
      <c r="B56" s="466"/>
      <c r="D56" s="80">
        <f t="shared" si="41"/>
        <v>45921</v>
      </c>
      <c r="E56" s="80" t="s">
        <v>84</v>
      </c>
      <c r="F56" s="87">
        <v>428.09310252552001</v>
      </c>
      <c r="G56" s="484"/>
      <c r="H56" s="484"/>
      <c r="I56" s="169">
        <f t="shared" si="0"/>
        <v>0.86031572050948546</v>
      </c>
      <c r="J56" s="463"/>
      <c r="K56" s="463"/>
      <c r="L56" s="182">
        <v>2.426315567100097E-3</v>
      </c>
      <c r="M56" s="478"/>
      <c r="N56" s="478"/>
      <c r="O56" s="84">
        <v>7.2035448863277309E-3</v>
      </c>
      <c r="P56" s="479"/>
      <c r="Q56" s="479"/>
      <c r="R56" s="169">
        <v>0.9</v>
      </c>
      <c r="S56" s="463"/>
      <c r="T56" s="463"/>
      <c r="U56" s="169">
        <f t="shared" si="44"/>
        <v>0.73076923076923073</v>
      </c>
      <c r="V56" s="463"/>
      <c r="W56" s="463"/>
    </row>
    <row r="57" spans="2:23" hidden="1" outlineLevel="1">
      <c r="B57" s="466"/>
      <c r="D57" s="80">
        <f t="shared" si="41"/>
        <v>45922</v>
      </c>
      <c r="E57" s="80" t="s">
        <v>90</v>
      </c>
      <c r="F57" s="87">
        <v>428.54804704369599</v>
      </c>
      <c r="G57" s="484"/>
      <c r="H57" s="484"/>
      <c r="I57" s="169">
        <f t="shared" si="0"/>
        <v>0.86122999807816714</v>
      </c>
      <c r="J57" s="463"/>
      <c r="K57" s="463"/>
      <c r="L57" s="182">
        <v>2.4243186524443268E-3</v>
      </c>
      <c r="M57" s="478"/>
      <c r="N57" s="478"/>
      <c r="O57" s="84">
        <v>7.1855103920637495E-3</v>
      </c>
      <c r="P57" s="479"/>
      <c r="Q57" s="479"/>
      <c r="R57" s="169">
        <v>0.9</v>
      </c>
      <c r="S57" s="463"/>
      <c r="T57" s="463"/>
      <c r="U57" s="169">
        <f t="shared" si="44"/>
        <v>0.73076923076923073</v>
      </c>
      <c r="V57" s="463"/>
      <c r="W57" s="463"/>
    </row>
    <row r="58" spans="2:23" hidden="1" outlineLevel="1">
      <c r="B58" s="465">
        <f t="shared" ref="B58" si="45">B51+7</f>
        <v>45931</v>
      </c>
      <c r="D58" s="80">
        <f t="shared" si="41"/>
        <v>45923</v>
      </c>
      <c r="E58" s="80" t="s">
        <v>91</v>
      </c>
      <c r="F58" s="87">
        <v>427.37902209102702</v>
      </c>
      <c r="G58" s="484">
        <f t="shared" si="35"/>
        <v>428.00220662381446</v>
      </c>
      <c r="H58" s="484"/>
      <c r="I58" s="169">
        <f t="shared" si="0"/>
        <v>0.85888067140479707</v>
      </c>
      <c r="J58" s="463">
        <f t="shared" si="36"/>
        <v>0.8601330518967335</v>
      </c>
      <c r="K58" s="463"/>
      <c r="L58" s="182">
        <v>2.4219166079409351E-3</v>
      </c>
      <c r="M58" s="478">
        <f t="shared" si="37"/>
        <v>2.4141057865182587E-3</v>
      </c>
      <c r="N58" s="478"/>
      <c r="O58" s="84">
        <v>7.2425188688423911E-3</v>
      </c>
      <c r="P58" s="479">
        <f t="shared" si="38"/>
        <v>7.1288746250268891E-3</v>
      </c>
      <c r="Q58" s="479"/>
      <c r="R58" s="169">
        <v>0.9</v>
      </c>
      <c r="S58" s="463">
        <f t="shared" si="39"/>
        <v>0.90000000000000013</v>
      </c>
      <c r="T58" s="463"/>
      <c r="U58" s="169">
        <f>39/52*100%</f>
        <v>0.75</v>
      </c>
      <c r="V58" s="463">
        <f t="shared" si="40"/>
        <v>0.75</v>
      </c>
      <c r="W58" s="463"/>
    </row>
    <row r="59" spans="2:23" hidden="1" outlineLevel="1">
      <c r="B59" s="465"/>
      <c r="D59" s="80">
        <f t="shared" si="41"/>
        <v>45924</v>
      </c>
      <c r="E59" s="80" t="s">
        <v>92</v>
      </c>
      <c r="F59" s="87">
        <v>429.749606004562</v>
      </c>
      <c r="G59" s="484"/>
      <c r="H59" s="484"/>
      <c r="I59" s="169">
        <f t="shared" si="0"/>
        <v>0.86364470660080783</v>
      </c>
      <c r="J59" s="463"/>
      <c r="K59" s="463"/>
      <c r="L59" s="182">
        <v>2.4184447664535916E-3</v>
      </c>
      <c r="M59" s="478"/>
      <c r="N59" s="478"/>
      <c r="O59" s="84">
        <v>7.1256559820881017E-3</v>
      </c>
      <c r="P59" s="479"/>
      <c r="Q59" s="479"/>
      <c r="R59" s="169">
        <v>0.9</v>
      </c>
      <c r="S59" s="463"/>
      <c r="T59" s="463"/>
      <c r="U59" s="169">
        <f t="shared" ref="U59:U64" si="46">39/52*100%</f>
        <v>0.75</v>
      </c>
      <c r="V59" s="463"/>
      <c r="W59" s="463"/>
    </row>
    <row r="60" spans="2:23" hidden="1" outlineLevel="1">
      <c r="B60" s="465"/>
      <c r="D60" s="80">
        <f t="shared" si="41"/>
        <v>45925</v>
      </c>
      <c r="E60" s="80" t="s">
        <v>93</v>
      </c>
      <c r="F60" s="87">
        <v>430.61219620424299</v>
      </c>
      <c r="G60" s="484"/>
      <c r="H60" s="484"/>
      <c r="I60" s="169">
        <f t="shared" si="0"/>
        <v>0.86537820780595454</v>
      </c>
      <c r="J60" s="463"/>
      <c r="K60" s="463"/>
      <c r="L60" s="182">
        <v>2.4123030523792305E-3</v>
      </c>
      <c r="M60" s="478"/>
      <c r="N60" s="478"/>
      <c r="O60" s="84">
        <v>7.1112386332758473E-3</v>
      </c>
      <c r="P60" s="479"/>
      <c r="Q60" s="479"/>
      <c r="R60" s="169">
        <v>0.9</v>
      </c>
      <c r="S60" s="463"/>
      <c r="T60" s="463"/>
      <c r="U60" s="169">
        <f t="shared" si="46"/>
        <v>0.75</v>
      </c>
      <c r="V60" s="463"/>
      <c r="W60" s="463"/>
    </row>
    <row r="61" spans="2:23" hidden="1" outlineLevel="1">
      <c r="B61" s="465"/>
      <c r="D61" s="80">
        <f t="shared" si="41"/>
        <v>45926</v>
      </c>
      <c r="E61" s="80" t="s">
        <v>88</v>
      </c>
      <c r="F61" s="87">
        <v>430.67013814316601</v>
      </c>
      <c r="G61" s="484"/>
      <c r="H61" s="484"/>
      <c r="I61" s="169">
        <f t="shared" si="0"/>
        <v>0.86549465060925646</v>
      </c>
      <c r="J61" s="463"/>
      <c r="K61" s="463"/>
      <c r="L61" s="182">
        <v>2.4100169939872754E-3</v>
      </c>
      <c r="M61" s="478"/>
      <c r="N61" s="478"/>
      <c r="O61" s="84">
        <v>7.1056932569502447E-3</v>
      </c>
      <c r="P61" s="479"/>
      <c r="Q61" s="479"/>
      <c r="R61" s="169">
        <v>0.9</v>
      </c>
      <c r="S61" s="463"/>
      <c r="T61" s="463"/>
      <c r="U61" s="169">
        <f t="shared" si="46"/>
        <v>0.75</v>
      </c>
      <c r="V61" s="463"/>
      <c r="W61" s="463"/>
    </row>
    <row r="62" spans="2:23" hidden="1" outlineLevel="1">
      <c r="B62" s="465"/>
      <c r="D62" s="80">
        <f t="shared" si="41"/>
        <v>45927</v>
      </c>
      <c r="E62" s="80" t="s">
        <v>89</v>
      </c>
      <c r="F62" s="87">
        <v>430.763350418252</v>
      </c>
      <c r="G62" s="484"/>
      <c r="H62" s="484"/>
      <c r="I62" s="169">
        <f t="shared" si="0"/>
        <v>0.86568197431320737</v>
      </c>
      <c r="J62" s="463"/>
      <c r="K62" s="463"/>
      <c r="L62" s="182">
        <v>2.4103415779939993E-3</v>
      </c>
      <c r="M62" s="478"/>
      <c r="N62" s="478"/>
      <c r="O62" s="84">
        <v>7.0948784044885258E-3</v>
      </c>
      <c r="P62" s="479"/>
      <c r="Q62" s="479"/>
      <c r="R62" s="169">
        <v>0.9</v>
      </c>
      <c r="S62" s="463"/>
      <c r="T62" s="463"/>
      <c r="U62" s="169">
        <f t="shared" si="46"/>
        <v>0.75</v>
      </c>
      <c r="V62" s="463"/>
      <c r="W62" s="463"/>
    </row>
    <row r="63" spans="2:23" hidden="1" outlineLevel="1">
      <c r="B63" s="465"/>
      <c r="D63" s="80">
        <f t="shared" si="41"/>
        <v>45928</v>
      </c>
      <c r="E63" s="80" t="s">
        <v>84</v>
      </c>
      <c r="F63" s="87">
        <v>430.97856004416798</v>
      </c>
      <c r="G63" s="484"/>
      <c r="H63" s="484"/>
      <c r="I63" s="169">
        <f t="shared" si="0"/>
        <v>0.86611446954213822</v>
      </c>
      <c r="J63" s="463"/>
      <c r="K63" s="463"/>
      <c r="L63" s="182">
        <v>2.4121540851997445E-3</v>
      </c>
      <c r="M63" s="478"/>
      <c r="N63" s="478"/>
      <c r="O63" s="84">
        <v>7.1019553320622797E-3</v>
      </c>
      <c r="P63" s="479"/>
      <c r="Q63" s="479"/>
      <c r="R63" s="169">
        <v>0.9</v>
      </c>
      <c r="S63" s="463"/>
      <c r="T63" s="463"/>
      <c r="U63" s="169">
        <f t="shared" si="46"/>
        <v>0.75</v>
      </c>
      <c r="V63" s="463"/>
      <c r="W63" s="463"/>
    </row>
    <row r="64" spans="2:23" hidden="1" outlineLevel="1">
      <c r="B64" s="465"/>
      <c r="D64" s="80">
        <f t="shared" si="41"/>
        <v>45929</v>
      </c>
      <c r="E64" s="80" t="s">
        <v>90</v>
      </c>
      <c r="F64" s="87">
        <v>415.862573461284</v>
      </c>
      <c r="G64" s="484"/>
      <c r="H64" s="484"/>
      <c r="I64" s="169">
        <f t="shared" si="0"/>
        <v>0.83573668300097259</v>
      </c>
      <c r="J64" s="463"/>
      <c r="K64" s="463"/>
      <c r="L64" s="182">
        <v>2.4135634216730312E-3</v>
      </c>
      <c r="M64" s="478"/>
      <c r="N64" s="478"/>
      <c r="O64" s="84">
        <v>7.1201818974808307E-3</v>
      </c>
      <c r="P64" s="479"/>
      <c r="Q64" s="479"/>
      <c r="R64" s="169">
        <v>0.9</v>
      </c>
      <c r="S64" s="463"/>
      <c r="T64" s="463"/>
      <c r="U64" s="169">
        <f t="shared" si="46"/>
        <v>0.75</v>
      </c>
      <c r="V64" s="463"/>
      <c r="W64" s="463"/>
    </row>
    <row r="65" spans="2:23" hidden="1" outlineLevel="1">
      <c r="B65" s="465">
        <f t="shared" ref="B65" si="47">B58+7</f>
        <v>45938</v>
      </c>
      <c r="D65" s="80">
        <f t="shared" si="41"/>
        <v>45930</v>
      </c>
      <c r="E65" s="80" t="s">
        <v>91</v>
      </c>
      <c r="F65" s="87">
        <v>387.95050768342901</v>
      </c>
      <c r="G65" s="484">
        <f t="shared" si="35"/>
        <v>395.87859209348699</v>
      </c>
      <c r="H65" s="484"/>
      <c r="I65" s="169">
        <f t="shared" si="0"/>
        <v>0.77964330322232511</v>
      </c>
      <c r="J65" s="463">
        <f t="shared" si="36"/>
        <v>0.79557594874093041</v>
      </c>
      <c r="K65" s="463"/>
      <c r="L65" s="182">
        <v>2.415858560199588E-3</v>
      </c>
      <c r="M65" s="478">
        <f t="shared" si="37"/>
        <v>2.4147242954774837E-3</v>
      </c>
      <c r="N65" s="478"/>
      <c r="O65" s="84">
        <v>7.1327685410173128E-3</v>
      </c>
      <c r="P65" s="463">
        <f t="shared" si="38"/>
        <v>7.0991458593328517E-3</v>
      </c>
      <c r="Q65" s="479"/>
      <c r="R65" s="169">
        <v>0.9</v>
      </c>
      <c r="S65" s="463">
        <f t="shared" si="39"/>
        <v>0.90000000000000013</v>
      </c>
      <c r="T65" s="463"/>
      <c r="U65" s="169">
        <f>40/52*100%</f>
        <v>0.76923076923076927</v>
      </c>
      <c r="V65" s="463">
        <f t="shared" si="40"/>
        <v>0.76923076923076927</v>
      </c>
      <c r="W65" s="463"/>
    </row>
    <row r="66" spans="2:23" collapsed="1">
      <c r="B66" s="465"/>
      <c r="D66" s="80">
        <f t="shared" si="41"/>
        <v>45931</v>
      </c>
      <c r="E66" s="80" t="s">
        <v>92</v>
      </c>
      <c r="F66" s="87">
        <v>389.28586284544201</v>
      </c>
      <c r="G66" s="484"/>
      <c r="H66" s="484"/>
      <c r="I66" s="169">
        <f t="shared" si="0"/>
        <v>0.78232689478585604</v>
      </c>
      <c r="J66" s="463"/>
      <c r="K66" s="463"/>
      <c r="L66" s="182">
        <v>2.4177989236158124E-3</v>
      </c>
      <c r="M66" s="478"/>
      <c r="N66" s="478"/>
      <c r="O66" s="84">
        <v>7.1359015670826248E-3</v>
      </c>
      <c r="P66" s="463"/>
      <c r="Q66" s="479"/>
      <c r="R66" s="169">
        <v>0.9</v>
      </c>
      <c r="S66" s="463"/>
      <c r="T66" s="463"/>
      <c r="U66" s="169">
        <f t="shared" ref="U66:U71" si="48">40/52*100%</f>
        <v>0.76923076923076927</v>
      </c>
      <c r="V66" s="463"/>
      <c r="W66" s="463"/>
    </row>
    <row r="67" spans="2:23">
      <c r="B67" s="465"/>
      <c r="D67" s="80">
        <f t="shared" si="41"/>
        <v>45932</v>
      </c>
      <c r="E67" s="80" t="s">
        <v>93</v>
      </c>
      <c r="F67" s="87">
        <v>392.30420379807299</v>
      </c>
      <c r="G67" s="484"/>
      <c r="H67" s="484">
        <f>AVERAGEIF(F66:F96,"&lt;&gt;0")</f>
        <v>404.78464359829883</v>
      </c>
      <c r="I67" s="169">
        <f t="shared" si="0"/>
        <v>0.78839269252024313</v>
      </c>
      <c r="J67" s="463"/>
      <c r="K67" s="463">
        <f>AVERAGEIF(I66:I96,"&lt;&gt;0")</f>
        <v>0.81347396221523105</v>
      </c>
      <c r="L67" s="182">
        <v>2.4138737287953218E-3</v>
      </c>
      <c r="M67" s="478"/>
      <c r="N67" s="478">
        <f>AVERAGEIF(L66:L96,"&lt;&gt;0")</f>
        <v>2.4147136845526327E-3</v>
      </c>
      <c r="O67" s="84">
        <v>7.1203318353171251E-3</v>
      </c>
      <c r="P67" s="463"/>
      <c r="Q67" s="479">
        <f>AVERAGEIF(O66:O96,"&lt;&gt;0")</f>
        <v>7.0266314564098502E-3</v>
      </c>
      <c r="R67" s="169">
        <v>0.9</v>
      </c>
      <c r="S67" s="463"/>
      <c r="T67" s="463">
        <f>AVERAGEIF(R66:R96,"&lt;&gt;0")</f>
        <v>0.89999999999999947</v>
      </c>
      <c r="U67" s="169">
        <f t="shared" si="48"/>
        <v>0.76923076923076927</v>
      </c>
      <c r="V67" s="463"/>
      <c r="W67" s="463">
        <f>AVERAGEIF(U66:U96,"&lt;&gt;0")</f>
        <v>0.80521091811414414</v>
      </c>
    </row>
    <row r="68" spans="2:23">
      <c r="B68" s="465"/>
      <c r="D68" s="80">
        <f t="shared" si="41"/>
        <v>45933</v>
      </c>
      <c r="E68" s="80" t="s">
        <v>88</v>
      </c>
      <c r="F68" s="87">
        <v>402.35122440831998</v>
      </c>
      <c r="G68" s="484"/>
      <c r="H68" s="484"/>
      <c r="I68" s="169">
        <f t="shared" si="0"/>
        <v>0.80858365033826363</v>
      </c>
      <c r="J68" s="463"/>
      <c r="K68" s="463"/>
      <c r="L68" s="182">
        <v>2.4116370846755395E-3</v>
      </c>
      <c r="M68" s="478"/>
      <c r="N68" s="478"/>
      <c r="O68" s="84">
        <v>7.0766916936639687E-3</v>
      </c>
      <c r="P68" s="463"/>
      <c r="Q68" s="479"/>
      <c r="R68" s="169">
        <v>0.9</v>
      </c>
      <c r="S68" s="463"/>
      <c r="T68" s="463"/>
      <c r="U68" s="169">
        <f t="shared" si="48"/>
        <v>0.76923076923076927</v>
      </c>
      <c r="V68" s="463"/>
      <c r="W68" s="463"/>
    </row>
    <row r="69" spans="2:23">
      <c r="B69" s="465"/>
      <c r="D69" s="80">
        <f t="shared" si="41"/>
        <v>45934</v>
      </c>
      <c r="E69" s="80" t="s">
        <v>89</v>
      </c>
      <c r="F69" s="87">
        <v>403.16489334103102</v>
      </c>
      <c r="G69" s="484"/>
      <c r="H69" s="484"/>
      <c r="I69" s="169">
        <f t="shared" si="0"/>
        <v>0.81021883710014264</v>
      </c>
      <c r="J69" s="463"/>
      <c r="K69" s="463"/>
      <c r="L69" s="182">
        <v>2.4121222929455581E-3</v>
      </c>
      <c r="M69" s="478"/>
      <c r="N69" s="478"/>
      <c r="O69" s="84">
        <v>7.0376627140908438E-3</v>
      </c>
      <c r="P69" s="463"/>
      <c r="Q69" s="479"/>
      <c r="R69" s="169">
        <v>0.9</v>
      </c>
      <c r="S69" s="463"/>
      <c r="T69" s="463"/>
      <c r="U69" s="169">
        <f t="shared" si="48"/>
        <v>0.76923076923076927</v>
      </c>
      <c r="V69" s="463"/>
      <c r="W69" s="463"/>
    </row>
    <row r="70" spans="2:23">
      <c r="B70" s="465"/>
      <c r="D70" s="80">
        <f t="shared" si="41"/>
        <v>45935</v>
      </c>
      <c r="E70" s="80" t="s">
        <v>84</v>
      </c>
      <c r="F70" s="87">
        <v>403.70935143550997</v>
      </c>
      <c r="G70" s="484"/>
      <c r="H70" s="484"/>
      <c r="I70" s="169">
        <f t="shared" ref="I70:I76" si="49">F70/$C$1</f>
        <v>0.81131300529644279</v>
      </c>
      <c r="J70" s="463"/>
      <c r="K70" s="463"/>
      <c r="L70" s="182">
        <v>2.4135094803443059E-3</v>
      </c>
      <c r="M70" s="478"/>
      <c r="N70" s="478"/>
      <c r="O70" s="84">
        <v>7.0766527767463349E-3</v>
      </c>
      <c r="P70" s="463"/>
      <c r="Q70" s="479"/>
      <c r="R70" s="169">
        <v>0.9</v>
      </c>
      <c r="S70" s="463"/>
      <c r="T70" s="463"/>
      <c r="U70" s="169">
        <f t="shared" si="48"/>
        <v>0.76923076923076927</v>
      </c>
      <c r="V70" s="463"/>
      <c r="W70" s="463"/>
    </row>
    <row r="71" spans="2:23">
      <c r="B71" s="465"/>
      <c r="D71" s="80">
        <f t="shared" si="41"/>
        <v>45936</v>
      </c>
      <c r="E71" s="80" t="s">
        <v>90</v>
      </c>
      <c r="F71" s="87">
        <v>392.38410114260398</v>
      </c>
      <c r="G71" s="484"/>
      <c r="H71" s="484"/>
      <c r="I71" s="169">
        <f t="shared" si="49"/>
        <v>0.78855325792323949</v>
      </c>
      <c r="J71" s="463"/>
      <c r="K71" s="463"/>
      <c r="L71" s="182">
        <v>2.4182699977662639E-3</v>
      </c>
      <c r="M71" s="478"/>
      <c r="N71" s="478"/>
      <c r="O71" s="84">
        <v>7.1140118874117551E-3</v>
      </c>
      <c r="P71" s="463"/>
      <c r="Q71" s="479"/>
      <c r="R71" s="169">
        <v>0.9</v>
      </c>
      <c r="S71" s="463"/>
      <c r="T71" s="463"/>
      <c r="U71" s="169">
        <f t="shared" si="48"/>
        <v>0.76923076923076927</v>
      </c>
      <c r="V71" s="463"/>
      <c r="W71" s="463"/>
    </row>
    <row r="72" spans="2:23">
      <c r="B72" s="465">
        <f t="shared" ref="B72:B86" si="50">B65+7</f>
        <v>45945</v>
      </c>
      <c r="D72" s="80">
        <f t="shared" si="41"/>
        <v>45937</v>
      </c>
      <c r="E72" s="80" t="s">
        <v>91</v>
      </c>
      <c r="F72" s="87">
        <v>391.014036643471</v>
      </c>
      <c r="G72" s="484">
        <f>AVERAGE(F72:F78)</f>
        <v>396.54825496743575</v>
      </c>
      <c r="H72" s="484"/>
      <c r="I72" s="169">
        <f t="shared" si="49"/>
        <v>0.78579991286871176</v>
      </c>
      <c r="J72" s="463">
        <f t="shared" ref="J72" si="51">AVERAGE(I72:I78)</f>
        <v>0.79692173425931601</v>
      </c>
      <c r="K72" s="463"/>
      <c r="L72" s="182">
        <v>2.4143700540611209E-3</v>
      </c>
      <c r="M72" s="478">
        <f t="shared" ref="M72" si="52">AVERAGE(L72:L78)</f>
        <v>2.4142911156911149E-3</v>
      </c>
      <c r="N72" s="478"/>
      <c r="O72" s="84">
        <v>7.1319902736841929E-3</v>
      </c>
      <c r="P72" s="463">
        <f t="shared" ref="P72" si="53">AVERAGE(O72:O78)</f>
        <v>7.0706803294408229E-3</v>
      </c>
      <c r="Q72" s="479"/>
      <c r="R72" s="169">
        <v>0.9</v>
      </c>
      <c r="S72" s="463">
        <f t="shared" ref="S72" si="54">AVERAGE(R72:R78)</f>
        <v>0.90000000000000013</v>
      </c>
      <c r="T72" s="463"/>
      <c r="U72" s="169">
        <f>41/52*100%</f>
        <v>0.78846153846153844</v>
      </c>
      <c r="V72" s="463">
        <f t="shared" ref="V72" si="55">AVERAGE(U72:U78)</f>
        <v>0.78846153846153844</v>
      </c>
      <c r="W72" s="463"/>
    </row>
    <row r="73" spans="2:23">
      <c r="B73" s="465"/>
      <c r="D73" s="80">
        <f t="shared" si="41"/>
        <v>45938</v>
      </c>
      <c r="E73" s="80" t="s">
        <v>92</v>
      </c>
      <c r="F73" s="87">
        <v>391.520381602013</v>
      </c>
      <c r="G73" s="484"/>
      <c r="H73" s="484"/>
      <c r="I73" s="169">
        <f t="shared" si="49"/>
        <v>0.78681748714230904</v>
      </c>
      <c r="J73" s="463"/>
      <c r="K73" s="463"/>
      <c r="L73" s="182">
        <v>2.4138130075212977E-3</v>
      </c>
      <c r="M73" s="478"/>
      <c r="N73" s="478"/>
      <c r="O73" s="84">
        <v>7.1244476195859883E-3</v>
      </c>
      <c r="P73" s="463"/>
      <c r="Q73" s="479"/>
      <c r="R73" s="169">
        <v>0.9</v>
      </c>
      <c r="S73" s="463"/>
      <c r="T73" s="463"/>
      <c r="U73" s="169">
        <f t="shared" ref="U73:U78" si="56">41/52*100%</f>
        <v>0.78846153846153844</v>
      </c>
      <c r="V73" s="463"/>
      <c r="W73" s="463"/>
    </row>
    <row r="74" spans="2:23">
      <c r="B74" s="465"/>
      <c r="D74" s="80">
        <f t="shared" si="41"/>
        <v>45939</v>
      </c>
      <c r="E74" s="80" t="s">
        <v>93</v>
      </c>
      <c r="F74" s="87">
        <v>404.794390852898</v>
      </c>
      <c r="G74" s="484"/>
      <c r="H74" s="484"/>
      <c r="I74" s="169">
        <f t="shared" si="49"/>
        <v>0.81349355074939311</v>
      </c>
      <c r="J74" s="463"/>
      <c r="K74" s="463"/>
      <c r="L74" s="182">
        <v>2.4157153606574715E-3</v>
      </c>
      <c r="M74" s="478"/>
      <c r="N74" s="478"/>
      <c r="O74" s="84">
        <v>7.2044021297427959E-3</v>
      </c>
      <c r="P74" s="463"/>
      <c r="Q74" s="479"/>
      <c r="R74" s="169">
        <v>0.9</v>
      </c>
      <c r="S74" s="463"/>
      <c r="T74" s="463"/>
      <c r="U74" s="169">
        <f t="shared" si="56"/>
        <v>0.78846153846153844</v>
      </c>
      <c r="V74" s="463"/>
      <c r="W74" s="463"/>
    </row>
    <row r="75" spans="2:23">
      <c r="B75" s="465"/>
      <c r="D75" s="80">
        <f t="shared" si="41"/>
        <v>45940</v>
      </c>
      <c r="E75" s="80" t="s">
        <v>88</v>
      </c>
      <c r="F75" s="87">
        <v>404.278379934177</v>
      </c>
      <c r="G75" s="484"/>
      <c r="H75" s="484"/>
      <c r="I75" s="169">
        <f t="shared" si="49"/>
        <v>0.81245655131466432</v>
      </c>
      <c r="J75" s="463"/>
      <c r="K75" s="463"/>
      <c r="L75" s="182">
        <v>2.413982623618464E-3</v>
      </c>
      <c r="M75" s="478"/>
      <c r="N75" s="478"/>
      <c r="O75" s="84">
        <v>6.9683652631651032E-3</v>
      </c>
      <c r="P75" s="463"/>
      <c r="Q75" s="479"/>
      <c r="R75" s="169">
        <v>0.9</v>
      </c>
      <c r="S75" s="463"/>
      <c r="T75" s="463"/>
      <c r="U75" s="169">
        <f t="shared" si="56"/>
        <v>0.78846153846153844</v>
      </c>
      <c r="V75" s="463"/>
      <c r="W75" s="463"/>
    </row>
    <row r="76" spans="2:23">
      <c r="B76" s="465"/>
      <c r="D76" s="80">
        <f t="shared" si="41"/>
        <v>45941</v>
      </c>
      <c r="E76" s="80" t="s">
        <v>89</v>
      </c>
      <c r="F76" s="87">
        <v>404.669898937619</v>
      </c>
      <c r="G76" s="484"/>
      <c r="H76" s="484"/>
      <c r="I76" s="169">
        <f t="shared" si="49"/>
        <v>0.81324336603219249</v>
      </c>
      <c r="J76" s="463"/>
      <c r="K76" s="463"/>
      <c r="L76" s="182">
        <v>2.411574745992854E-3</v>
      </c>
      <c r="M76" s="478"/>
      <c r="N76" s="478"/>
      <c r="O76" s="84">
        <v>6.9877341654652064E-3</v>
      </c>
      <c r="P76" s="463"/>
      <c r="Q76" s="479"/>
      <c r="R76" s="169">
        <v>0.9</v>
      </c>
      <c r="S76" s="463"/>
      <c r="T76" s="463"/>
      <c r="U76" s="169">
        <f t="shared" si="56"/>
        <v>0.78846153846153844</v>
      </c>
      <c r="V76" s="463"/>
      <c r="W76" s="463"/>
    </row>
    <row r="77" spans="2:23">
      <c r="B77" s="465"/>
      <c r="D77" s="80">
        <f t="shared" si="41"/>
        <v>45942</v>
      </c>
      <c r="E77" s="80" t="s">
        <v>84</v>
      </c>
      <c r="F77" s="87">
        <v>389.70513033471099</v>
      </c>
      <c r="G77" s="484"/>
      <c r="H77" s="484"/>
      <c r="I77" s="169">
        <f t="shared" ref="I77:I92" si="57">F77/$C$1</f>
        <v>0.78316947414531946</v>
      </c>
      <c r="J77" s="463"/>
      <c r="K77" s="463"/>
      <c r="L77" s="182">
        <v>2.4162623154169866E-3</v>
      </c>
      <c r="M77" s="478"/>
      <c r="N77" s="478"/>
      <c r="O77" s="84">
        <v>7.0501330482339803E-3</v>
      </c>
      <c r="P77" s="463"/>
      <c r="Q77" s="479"/>
      <c r="R77" s="169">
        <v>0.9</v>
      </c>
      <c r="S77" s="463"/>
      <c r="T77" s="463"/>
      <c r="U77" s="169">
        <f t="shared" si="56"/>
        <v>0.78846153846153844</v>
      </c>
      <c r="V77" s="463"/>
      <c r="W77" s="463"/>
    </row>
    <row r="78" spans="2:23">
      <c r="B78" s="465"/>
      <c r="D78" s="80">
        <f t="shared" si="41"/>
        <v>45943</v>
      </c>
      <c r="E78" s="80" t="s">
        <v>90</v>
      </c>
      <c r="F78" s="87">
        <v>389.855566467161</v>
      </c>
      <c r="G78" s="484"/>
      <c r="H78" s="484"/>
      <c r="I78" s="169">
        <f t="shared" si="57"/>
        <v>0.78347179756262253</v>
      </c>
      <c r="J78" s="463"/>
      <c r="K78" s="463"/>
      <c r="L78" s="182">
        <v>2.4143197025696108E-3</v>
      </c>
      <c r="M78" s="478"/>
      <c r="N78" s="478"/>
      <c r="O78" s="84">
        <v>7.0276898062084916E-3</v>
      </c>
      <c r="P78" s="463"/>
      <c r="Q78" s="479"/>
      <c r="R78" s="169">
        <v>0.9</v>
      </c>
      <c r="S78" s="463"/>
      <c r="T78" s="463"/>
      <c r="U78" s="169">
        <f t="shared" si="56"/>
        <v>0.78846153846153844</v>
      </c>
      <c r="V78" s="463"/>
      <c r="W78" s="463"/>
    </row>
    <row r="79" spans="2:23">
      <c r="B79" s="465">
        <f t="shared" si="50"/>
        <v>45952</v>
      </c>
      <c r="D79" s="80">
        <f t="shared" si="41"/>
        <v>45944</v>
      </c>
      <c r="E79" s="80" t="s">
        <v>91</v>
      </c>
      <c r="F79" s="87">
        <v>406.9387503195</v>
      </c>
      <c r="G79" s="484">
        <f t="shared" ref="G79" si="58">AVERAGE(F79:F85)</f>
        <v>414.17250233051357</v>
      </c>
      <c r="H79" s="484"/>
      <c r="I79" s="169">
        <f t="shared" si="57"/>
        <v>0.81780295482214627</v>
      </c>
      <c r="J79" s="463">
        <f t="shared" ref="J79" si="59">AVERAGE(I79:I85)</f>
        <v>0.83234023780247901</v>
      </c>
      <c r="K79" s="463"/>
      <c r="L79" s="182">
        <v>2.4218026148464921E-3</v>
      </c>
      <c r="M79" s="478">
        <f t="shared" ref="M79" si="60">AVERAGE(L79:L85)</f>
        <v>2.4168049040286543E-3</v>
      </c>
      <c r="N79" s="478"/>
      <c r="O79" s="84">
        <v>7.1253461999486872E-3</v>
      </c>
      <c r="P79" s="463">
        <f t="shared" ref="P79" si="61">AVERAGE(O79:O85)</f>
        <v>7.074000776675961E-3</v>
      </c>
      <c r="Q79" s="479"/>
      <c r="R79" s="169">
        <v>0.9</v>
      </c>
      <c r="S79" s="463">
        <f t="shared" ref="S79" si="62">AVERAGE(R79:R85)</f>
        <v>0.90000000000000013</v>
      </c>
      <c r="T79" s="463"/>
      <c r="U79" s="169">
        <f>42/52*100%</f>
        <v>0.80769230769230771</v>
      </c>
      <c r="V79" s="463">
        <f t="shared" ref="V79" si="63">AVERAGE(U79:U85)</f>
        <v>0.8076923076923076</v>
      </c>
      <c r="W79" s="463"/>
    </row>
    <row r="80" spans="2:23">
      <c r="B80" s="465"/>
      <c r="D80" s="80">
        <f t="shared" si="41"/>
        <v>45945</v>
      </c>
      <c r="E80" s="80" t="s">
        <v>92</v>
      </c>
      <c r="F80" s="87">
        <v>422.79889254428701</v>
      </c>
      <c r="G80" s="484"/>
      <c r="H80" s="484"/>
      <c r="I80" s="169">
        <f t="shared" si="57"/>
        <v>0.84967623099736134</v>
      </c>
      <c r="J80" s="463"/>
      <c r="K80" s="463"/>
      <c r="L80" s="182">
        <v>2.4182854480082065E-3</v>
      </c>
      <c r="M80" s="478"/>
      <c r="N80" s="478"/>
      <c r="O80" s="84">
        <v>7.1060649930491998E-3</v>
      </c>
      <c r="P80" s="463"/>
      <c r="Q80" s="479"/>
      <c r="R80" s="169">
        <v>0.9</v>
      </c>
      <c r="S80" s="463"/>
      <c r="T80" s="463"/>
      <c r="U80" s="169">
        <f t="shared" ref="U80:U85" si="64">42/52*100%</f>
        <v>0.80769230769230771</v>
      </c>
      <c r="V80" s="463"/>
      <c r="W80" s="463"/>
    </row>
    <row r="81" spans="2:23">
      <c r="B81" s="465"/>
      <c r="D81" s="80">
        <f t="shared" si="41"/>
        <v>45946</v>
      </c>
      <c r="E81" s="80" t="s">
        <v>93</v>
      </c>
      <c r="F81" s="87">
        <v>422.99724773463402</v>
      </c>
      <c r="G81" s="484"/>
      <c r="H81" s="484"/>
      <c r="I81" s="169">
        <f t="shared" si="57"/>
        <v>0.85007485477217448</v>
      </c>
      <c r="J81" s="463"/>
      <c r="K81" s="463"/>
      <c r="L81" s="182">
        <v>2.4161271333574671E-3</v>
      </c>
      <c r="M81" s="478"/>
      <c r="N81" s="478"/>
      <c r="O81" s="84">
        <v>7.084325727293359E-3</v>
      </c>
      <c r="P81" s="463"/>
      <c r="Q81" s="479"/>
      <c r="R81" s="169">
        <v>0.9</v>
      </c>
      <c r="S81" s="463"/>
      <c r="T81" s="463"/>
      <c r="U81" s="169">
        <f t="shared" si="64"/>
        <v>0.80769230769230771</v>
      </c>
      <c r="V81" s="463"/>
      <c r="W81" s="463"/>
    </row>
    <row r="82" spans="2:23">
      <c r="B82" s="465"/>
      <c r="D82" s="80">
        <f t="shared" si="41"/>
        <v>45947</v>
      </c>
      <c r="E82" s="80" t="s">
        <v>88</v>
      </c>
      <c r="F82" s="87">
        <v>419.62058340675401</v>
      </c>
      <c r="G82" s="484"/>
      <c r="H82" s="484"/>
      <c r="I82" s="169">
        <f t="shared" si="57"/>
        <v>0.84328895379170821</v>
      </c>
      <c r="J82" s="463"/>
      <c r="K82" s="463"/>
      <c r="L82" s="182">
        <v>2.4135705564924384E-3</v>
      </c>
      <c r="M82" s="478"/>
      <c r="N82" s="478"/>
      <c r="O82" s="84">
        <v>7.044099576475297E-3</v>
      </c>
      <c r="P82" s="463"/>
      <c r="Q82" s="479"/>
      <c r="R82" s="169">
        <v>0.9</v>
      </c>
      <c r="S82" s="463"/>
      <c r="T82" s="463"/>
      <c r="U82" s="169">
        <f t="shared" si="64"/>
        <v>0.80769230769230771</v>
      </c>
      <c r="V82" s="463"/>
      <c r="W82" s="463"/>
    </row>
    <row r="83" spans="2:23">
      <c r="B83" s="465"/>
      <c r="D83" s="80">
        <f t="shared" si="41"/>
        <v>45948</v>
      </c>
      <c r="E83" s="80" t="s">
        <v>89</v>
      </c>
      <c r="F83" s="87">
        <v>420.16363746513298</v>
      </c>
      <c r="G83" s="484"/>
      <c r="H83" s="484"/>
      <c r="I83" s="169">
        <f t="shared" si="57"/>
        <v>0.84438030037205181</v>
      </c>
      <c r="J83" s="463"/>
      <c r="K83" s="463"/>
      <c r="L83" s="182">
        <v>2.4137875966268808E-3</v>
      </c>
      <c r="M83" s="478"/>
      <c r="N83" s="478"/>
      <c r="O83" s="84">
        <v>7.0424961667865157E-3</v>
      </c>
      <c r="P83" s="463"/>
      <c r="Q83" s="479"/>
      <c r="R83" s="169">
        <v>0.9</v>
      </c>
      <c r="S83" s="463"/>
      <c r="T83" s="463"/>
      <c r="U83" s="169">
        <f t="shared" si="64"/>
        <v>0.80769230769230771</v>
      </c>
      <c r="V83" s="463"/>
      <c r="W83" s="463"/>
    </row>
    <row r="84" spans="2:23">
      <c r="B84" s="465"/>
      <c r="D84" s="80">
        <f t="shared" si="41"/>
        <v>45949</v>
      </c>
      <c r="E84" s="80" t="s">
        <v>84</v>
      </c>
      <c r="F84" s="87">
        <v>405.23539573654801</v>
      </c>
      <c r="G84" s="484"/>
      <c r="H84" s="484"/>
      <c r="I84" s="169">
        <f t="shared" si="57"/>
        <v>0.81437981458309483</v>
      </c>
      <c r="J84" s="463"/>
      <c r="K84" s="463"/>
      <c r="L84" s="182">
        <v>2.4180280781387967E-3</v>
      </c>
      <c r="M84" s="478"/>
      <c r="N84" s="478"/>
      <c r="O84" s="84">
        <v>7.0815883009205513E-3</v>
      </c>
      <c r="P84" s="463"/>
      <c r="Q84" s="479"/>
      <c r="R84" s="169">
        <v>0.9</v>
      </c>
      <c r="S84" s="463"/>
      <c r="T84" s="463"/>
      <c r="U84" s="169">
        <f t="shared" si="64"/>
        <v>0.80769230769230771</v>
      </c>
      <c r="V84" s="463"/>
      <c r="W84" s="463"/>
    </row>
    <row r="85" spans="2:23">
      <c r="B85" s="465"/>
      <c r="D85" s="80">
        <f t="shared" si="41"/>
        <v>45950</v>
      </c>
      <c r="E85" s="80" t="s">
        <v>90</v>
      </c>
      <c r="F85" s="87">
        <v>401.45300910673899</v>
      </c>
      <c r="G85" s="484"/>
      <c r="H85" s="484"/>
      <c r="I85" s="169">
        <f t="shared" si="57"/>
        <v>0.80677855527881626</v>
      </c>
      <c r="J85" s="463"/>
      <c r="K85" s="463"/>
      <c r="L85" s="182">
        <v>2.4160329007302979E-3</v>
      </c>
      <c r="M85" s="478"/>
      <c r="N85" s="478"/>
      <c r="O85" s="84">
        <v>7.034084472258108E-3</v>
      </c>
      <c r="P85" s="463"/>
      <c r="Q85" s="479"/>
      <c r="R85" s="169">
        <v>0.9</v>
      </c>
      <c r="S85" s="463"/>
      <c r="T85" s="463"/>
      <c r="U85" s="169">
        <f t="shared" si="64"/>
        <v>0.80769230769230771</v>
      </c>
      <c r="V85" s="463"/>
      <c r="W85" s="463"/>
    </row>
    <row r="86" spans="2:23">
      <c r="B86" s="465">
        <f t="shared" si="50"/>
        <v>45959</v>
      </c>
      <c r="D86" s="80">
        <f t="shared" si="41"/>
        <v>45951</v>
      </c>
      <c r="E86" s="80" t="s">
        <v>91</v>
      </c>
      <c r="F86" s="87">
        <v>418.0073191630392</v>
      </c>
      <c r="G86" s="484">
        <f t="shared" ref="G86" si="65">AVERAGE(F86:F92)</f>
        <v>409.9704896949911</v>
      </c>
      <c r="H86" s="484"/>
      <c r="I86" s="169">
        <f t="shared" si="57"/>
        <v>0.84004686326977329</v>
      </c>
      <c r="J86" s="463">
        <f t="shared" ref="J86" si="66">AVERAGE(I86:I92)</f>
        <v>0.82389567864749014</v>
      </c>
      <c r="K86" s="463"/>
      <c r="L86" s="182">
        <v>2.4140984178720338E-3</v>
      </c>
      <c r="M86" s="478">
        <f t="shared" ref="M86" si="67">AVERAGE(L86:L92)</f>
        <v>2.4125727800286471E-3</v>
      </c>
      <c r="N86" s="478"/>
      <c r="O86" s="84">
        <v>7.0418503213251779E-3</v>
      </c>
      <c r="P86" s="463">
        <f t="shared" ref="P86" si="68">AVERAGE(O86:O92)</f>
        <v>6.9523603904110953E-3</v>
      </c>
      <c r="Q86" s="479"/>
      <c r="R86" s="169">
        <v>0.9</v>
      </c>
      <c r="S86" s="463">
        <f t="shared" ref="S86" si="69">AVERAGE(R86:R92)</f>
        <v>0.90000000000000013</v>
      </c>
      <c r="T86" s="463"/>
      <c r="U86" s="169">
        <f>43/52*100%</f>
        <v>0.82692307692307687</v>
      </c>
      <c r="V86" s="463">
        <f t="shared" ref="V86" si="70">AVERAGE(U86:U92)</f>
        <v>0.82692307692307676</v>
      </c>
      <c r="W86" s="463"/>
    </row>
    <row r="87" spans="2:23">
      <c r="B87" s="465"/>
      <c r="D87" s="80">
        <f t="shared" si="41"/>
        <v>45952</v>
      </c>
      <c r="E87" s="80" t="s">
        <v>92</v>
      </c>
      <c r="F87" s="87">
        <v>418.35187081160808</v>
      </c>
      <c r="G87" s="484"/>
      <c r="H87" s="484"/>
      <c r="I87" s="169">
        <f t="shared" si="57"/>
        <v>0.84073929021625415</v>
      </c>
      <c r="J87" s="463"/>
      <c r="K87" s="463"/>
      <c r="L87" s="182">
        <v>2.4116946149312195E-3</v>
      </c>
      <c r="M87" s="478"/>
      <c r="N87" s="478"/>
      <c r="O87" s="84">
        <v>6.9657575267810627E-3</v>
      </c>
      <c r="P87" s="463"/>
      <c r="Q87" s="479"/>
      <c r="R87" s="169">
        <v>0.9</v>
      </c>
      <c r="S87" s="463"/>
      <c r="T87" s="463"/>
      <c r="U87" s="169">
        <f t="shared" ref="U87:U92" si="71">43/52*100%</f>
        <v>0.82692307692307687</v>
      </c>
      <c r="V87" s="463"/>
      <c r="W87" s="463"/>
    </row>
    <row r="88" spans="2:23">
      <c r="B88" s="465"/>
      <c r="D88" s="80">
        <f t="shared" si="41"/>
        <v>45953</v>
      </c>
      <c r="E88" s="80" t="s">
        <v>93</v>
      </c>
      <c r="F88" s="87">
        <v>402.52429515738083</v>
      </c>
      <c r="G88" s="484"/>
      <c r="H88" s="484"/>
      <c r="I88" s="169">
        <f t="shared" si="57"/>
        <v>0.80893146132914151</v>
      </c>
      <c r="J88" s="463"/>
      <c r="K88" s="463"/>
      <c r="L88" s="182">
        <v>2.4101846009898864E-3</v>
      </c>
      <c r="M88" s="478"/>
      <c r="N88" s="478"/>
      <c r="O88" s="84">
        <v>6.8924380362967892E-3</v>
      </c>
      <c r="P88" s="463"/>
      <c r="Q88" s="479"/>
      <c r="R88" s="169">
        <v>0.9</v>
      </c>
      <c r="S88" s="463"/>
      <c r="T88" s="463"/>
      <c r="U88" s="169">
        <f t="shared" si="71"/>
        <v>0.82692307692307687</v>
      </c>
      <c r="V88" s="463"/>
      <c r="W88" s="463"/>
    </row>
    <row r="89" spans="2:23">
      <c r="B89" s="465"/>
      <c r="D89" s="80">
        <f t="shared" si="41"/>
        <v>45954</v>
      </c>
      <c r="E89" s="80" t="s">
        <v>88</v>
      </c>
      <c r="F89" s="87">
        <v>402.75741251978565</v>
      </c>
      <c r="G89" s="484"/>
      <c r="H89" s="484"/>
      <c r="I89" s="169">
        <f t="shared" si="57"/>
        <v>0.80939994477448884</v>
      </c>
      <c r="J89" s="463"/>
      <c r="K89" s="463"/>
      <c r="L89" s="182">
        <v>2.4104993332819411E-3</v>
      </c>
      <c r="M89" s="478"/>
      <c r="N89" s="478"/>
      <c r="O89" s="84">
        <v>6.8892540340436707E-3</v>
      </c>
      <c r="P89" s="463"/>
      <c r="Q89" s="479"/>
      <c r="R89" s="169">
        <v>0.9</v>
      </c>
      <c r="S89" s="463"/>
      <c r="T89" s="463"/>
      <c r="U89" s="169">
        <f t="shared" si="71"/>
        <v>0.82692307692307687</v>
      </c>
      <c r="V89" s="463"/>
      <c r="W89" s="463"/>
    </row>
    <row r="90" spans="2:23">
      <c r="B90" s="465"/>
      <c r="D90" s="80">
        <f t="shared" si="41"/>
        <v>45955</v>
      </c>
      <c r="E90" s="80" t="s">
        <v>89</v>
      </c>
      <c r="F90" s="87">
        <v>403.99262355336361</v>
      </c>
      <c r="G90" s="484"/>
      <c r="H90" s="484"/>
      <c r="I90" s="169">
        <f t="shared" si="57"/>
        <v>0.81188228206061819</v>
      </c>
      <c r="J90" s="463"/>
      <c r="K90" s="463"/>
      <c r="L90" s="182">
        <v>2.4117715609028676E-3</v>
      </c>
      <c r="M90" s="478"/>
      <c r="N90" s="478"/>
      <c r="O90" s="84">
        <v>6.9027225915005075E-3</v>
      </c>
      <c r="P90" s="463"/>
      <c r="Q90" s="479"/>
      <c r="R90" s="169">
        <v>0.9</v>
      </c>
      <c r="S90" s="463"/>
      <c r="T90" s="463"/>
      <c r="U90" s="169">
        <f t="shared" si="71"/>
        <v>0.82692307692307687</v>
      </c>
      <c r="V90" s="463"/>
      <c r="W90" s="463"/>
    </row>
    <row r="91" spans="2:23">
      <c r="B91" s="465"/>
      <c r="D91" s="80">
        <f t="shared" si="41"/>
        <v>45956</v>
      </c>
      <c r="E91" s="80" t="s">
        <v>84</v>
      </c>
      <c r="F91" s="87">
        <v>418.91943447657866</v>
      </c>
      <c r="G91" s="484"/>
      <c r="H91" s="484"/>
      <c r="I91" s="169">
        <f t="shared" si="57"/>
        <v>0.84187989243685413</v>
      </c>
      <c r="J91" s="463"/>
      <c r="K91" s="463"/>
      <c r="L91" s="182">
        <v>2.4146381319185058E-3</v>
      </c>
      <c r="M91" s="478"/>
      <c r="N91" s="478"/>
      <c r="O91" s="84">
        <v>7.0000571305328567E-3</v>
      </c>
      <c r="P91" s="463"/>
      <c r="Q91" s="479"/>
      <c r="R91" s="169">
        <v>0.9</v>
      </c>
      <c r="S91" s="463"/>
      <c r="T91" s="463"/>
      <c r="U91" s="169">
        <f t="shared" si="71"/>
        <v>0.82692307692307687</v>
      </c>
      <c r="V91" s="463"/>
      <c r="W91" s="463"/>
    </row>
    <row r="92" spans="2:23">
      <c r="B92" s="465"/>
      <c r="D92" s="80">
        <f t="shared" si="41"/>
        <v>45957</v>
      </c>
      <c r="E92" s="80" t="s">
        <v>90</v>
      </c>
      <c r="F92" s="87">
        <v>405.24047218318168</v>
      </c>
      <c r="G92" s="484"/>
      <c r="H92" s="484"/>
      <c r="I92" s="169">
        <f t="shared" si="57"/>
        <v>0.81439001644530074</v>
      </c>
      <c r="J92" s="463"/>
      <c r="K92" s="463"/>
      <c r="L92" s="182">
        <v>2.4151228003040756E-3</v>
      </c>
      <c r="M92" s="478"/>
      <c r="N92" s="478"/>
      <c r="O92" s="84">
        <v>6.9744430923975986E-3</v>
      </c>
      <c r="P92" s="463"/>
      <c r="Q92" s="479"/>
      <c r="R92" s="169">
        <v>0.9</v>
      </c>
      <c r="S92" s="463"/>
      <c r="T92" s="463"/>
      <c r="U92" s="169">
        <f t="shared" si="71"/>
        <v>0.82692307692307687</v>
      </c>
      <c r="V92" s="463"/>
      <c r="W92" s="463"/>
    </row>
    <row r="93" spans="2:23">
      <c r="B93" s="465">
        <f t="shared" ref="B93" si="72">B86+7</f>
        <v>45966</v>
      </c>
      <c r="D93" s="80">
        <f t="shared" si="41"/>
        <v>45958</v>
      </c>
      <c r="E93" s="80" t="s">
        <v>91</v>
      </c>
      <c r="F93" s="87">
        <v>404.55867682553844</v>
      </c>
      <c r="G93" s="484">
        <f t="shared" ref="G93" si="73">AVERAGE(F93:F99)</f>
        <v>405.78377188419046</v>
      </c>
      <c r="H93" s="484"/>
      <c r="I93" s="169">
        <f t="shared" ref="I93:I99" si="74">F93/$C$1</f>
        <v>0.81301984892592127</v>
      </c>
      <c r="J93" s="463">
        <f t="shared" ref="J93" si="75">AVERAGE(I93:I99)</f>
        <v>0.81548185668044704</v>
      </c>
      <c r="K93" s="463"/>
      <c r="L93" s="182">
        <v>2.4197021440930428E-3</v>
      </c>
      <c r="M93" s="478">
        <f t="shared" ref="M93" si="76">AVERAGE(L93:L99)</f>
        <v>2.4152334455899674E-3</v>
      </c>
      <c r="N93" s="478"/>
      <c r="O93" s="84">
        <v>7.0399373663879421E-3</v>
      </c>
      <c r="P93" s="463">
        <f t="shared" ref="P93" si="77">AVERAGE(O93:O99)</f>
        <v>6.895977232729107E-3</v>
      </c>
      <c r="Q93" s="479"/>
      <c r="R93" s="169">
        <v>0.9</v>
      </c>
      <c r="S93" s="463">
        <f t="shared" ref="S93" si="78">AVERAGE(R93:R99)</f>
        <v>0.90000000000000013</v>
      </c>
      <c r="T93" s="463"/>
      <c r="U93" s="169">
        <f>44/52*100%</f>
        <v>0.84615384615384615</v>
      </c>
      <c r="V93" s="463">
        <f t="shared" ref="V93" si="79">AVERAGE(U93:U99)</f>
        <v>0.84615384615384603</v>
      </c>
      <c r="W93" s="463"/>
    </row>
    <row r="94" spans="2:23">
      <c r="B94" s="465"/>
      <c r="D94" s="80">
        <f t="shared" si="41"/>
        <v>45959</v>
      </c>
      <c r="E94" s="80" t="s">
        <v>92</v>
      </c>
      <c r="F94" s="87">
        <v>405.0743876655518</v>
      </c>
      <c r="G94" s="484"/>
      <c r="H94" s="484"/>
      <c r="I94" s="169">
        <f t="shared" si="74"/>
        <v>0.81405624530858478</v>
      </c>
      <c r="J94" s="463"/>
      <c r="K94" s="463"/>
      <c r="L94" s="182">
        <v>2.4183941628441079E-3</v>
      </c>
      <c r="M94" s="478"/>
      <c r="N94" s="478"/>
      <c r="O94" s="84">
        <v>6.9658043827561236E-3</v>
      </c>
      <c r="P94" s="463"/>
      <c r="Q94" s="479"/>
      <c r="R94" s="169">
        <v>0.9</v>
      </c>
      <c r="S94" s="463"/>
      <c r="T94" s="463"/>
      <c r="U94" s="169">
        <f>44/52*100%</f>
        <v>0.84615384615384615</v>
      </c>
      <c r="V94" s="463"/>
      <c r="W94" s="463"/>
    </row>
    <row r="95" spans="2:23">
      <c r="B95" s="465"/>
      <c r="D95" s="80">
        <f t="shared" si="41"/>
        <v>45960</v>
      </c>
      <c r="E95" s="80" t="s">
        <v>93</v>
      </c>
      <c r="F95" s="87">
        <v>405.24989927482665</v>
      </c>
      <c r="G95" s="484"/>
      <c r="H95" s="484"/>
      <c r="I95" s="169">
        <f t="shared" si="74"/>
        <v>0.81440896156516607</v>
      </c>
      <c r="J95" s="463"/>
      <c r="K95" s="463"/>
      <c r="L95" s="182">
        <v>2.4135088063940188E-3</v>
      </c>
      <c r="M95" s="478"/>
      <c r="N95" s="478"/>
      <c r="O95" s="84">
        <v>6.7942079200270702E-3</v>
      </c>
      <c r="P95" s="463"/>
      <c r="Q95" s="479"/>
      <c r="R95" s="169">
        <v>0.9</v>
      </c>
      <c r="S95" s="463"/>
      <c r="T95" s="463"/>
      <c r="U95" s="169">
        <f t="shared" ref="U95:U99" si="80">44/52*100%</f>
        <v>0.84615384615384615</v>
      </c>
      <c r="V95" s="463"/>
      <c r="W95" s="463"/>
    </row>
    <row r="96" spans="2:23">
      <c r="B96" s="465"/>
      <c r="D96" s="80">
        <f t="shared" si="41"/>
        <v>45961</v>
      </c>
      <c r="E96" s="80" t="s">
        <v>88</v>
      </c>
      <c r="F96" s="87">
        <v>405.40262185978696</v>
      </c>
      <c r="G96" s="484"/>
      <c r="H96" s="484"/>
      <c r="I96" s="169">
        <f t="shared" si="74"/>
        <v>0.81471587994330175</v>
      </c>
      <c r="J96" s="463"/>
      <c r="K96" s="463"/>
      <c r="L96" s="182">
        <v>2.411626001418735E-3</v>
      </c>
      <c r="M96" s="478"/>
      <c r="N96" s="478"/>
      <c r="O96" s="84">
        <v>6.7850825295264136E-3</v>
      </c>
      <c r="P96" s="463"/>
      <c r="Q96" s="479"/>
      <c r="R96" s="169">
        <v>0.9</v>
      </c>
      <c r="S96" s="463"/>
      <c r="T96" s="463"/>
      <c r="U96" s="169">
        <f t="shared" si="80"/>
        <v>0.84615384615384615</v>
      </c>
      <c r="V96" s="463"/>
      <c r="W96" s="463"/>
    </row>
    <row r="97" spans="2:23">
      <c r="B97" s="465"/>
      <c r="D97" s="80">
        <f t="shared" si="41"/>
        <v>45962</v>
      </c>
      <c r="E97" s="80" t="s">
        <v>89</v>
      </c>
      <c r="F97" s="87">
        <v>406.42770122897338</v>
      </c>
      <c r="G97" s="484"/>
      <c r="H97" s="484"/>
      <c r="I97" s="169">
        <f t="shared" si="74"/>
        <v>0.81677592690710077</v>
      </c>
      <c r="J97" s="463"/>
      <c r="K97" s="463"/>
      <c r="L97" s="182">
        <v>2.4133432210284764E-3</v>
      </c>
      <c r="M97" s="478"/>
      <c r="N97" s="478"/>
      <c r="O97" s="84">
        <v>6.7731570278171845E-3</v>
      </c>
      <c r="P97" s="463"/>
      <c r="Q97" s="479"/>
      <c r="R97" s="169">
        <v>0.9</v>
      </c>
      <c r="S97" s="463"/>
      <c r="T97" s="463"/>
      <c r="U97" s="169">
        <f t="shared" si="80"/>
        <v>0.84615384615384615</v>
      </c>
      <c r="V97" s="463"/>
      <c r="W97" s="463"/>
    </row>
    <row r="98" spans="2:23">
      <c r="B98" s="465"/>
      <c r="D98" s="80">
        <f t="shared" si="41"/>
        <v>45963</v>
      </c>
      <c r="E98" s="80" t="s">
        <v>84</v>
      </c>
      <c r="F98" s="87">
        <v>406.86450769184074</v>
      </c>
      <c r="G98" s="484"/>
      <c r="I98" s="169">
        <f t="shared" si="74"/>
        <v>0.81765375340000146</v>
      </c>
      <c r="J98" s="463"/>
      <c r="L98" s="182">
        <v>2.4158862054947041E-3</v>
      </c>
      <c r="M98" s="478"/>
      <c r="O98" s="84">
        <v>7.0459343238175971E-3</v>
      </c>
      <c r="P98" s="463"/>
      <c r="R98" s="169">
        <v>0.9</v>
      </c>
      <c r="S98" s="463"/>
      <c r="U98" s="169">
        <f t="shared" si="80"/>
        <v>0.84615384615384615</v>
      </c>
      <c r="V98" s="463"/>
    </row>
    <row r="99" spans="2:23">
      <c r="B99" s="465"/>
      <c r="D99" s="80">
        <f t="shared" si="41"/>
        <v>45964</v>
      </c>
      <c r="E99" s="80" t="s">
        <v>90</v>
      </c>
      <c r="F99" s="87">
        <v>406.90860864281507</v>
      </c>
      <c r="G99" s="484"/>
      <c r="I99" s="169">
        <f t="shared" si="74"/>
        <v>0.81774238071305272</v>
      </c>
      <c r="J99" s="463"/>
      <c r="L99" s="182">
        <v>2.4141735778566882E-3</v>
      </c>
      <c r="M99" s="478"/>
      <c r="O99" s="84">
        <v>6.867717078771424E-3</v>
      </c>
      <c r="P99" s="463"/>
      <c r="R99" s="169">
        <v>0.9</v>
      </c>
      <c r="S99" s="463"/>
      <c r="U99" s="169">
        <f t="shared" si="80"/>
        <v>0.84615384615384615</v>
      </c>
      <c r="V99" s="463"/>
    </row>
  </sheetData>
  <mergeCells count="126"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M93:M99"/>
    <mergeCell ref="P93:P99"/>
    <mergeCell ref="S93:S99"/>
    <mergeCell ref="V93:V99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0:B36"/>
    <mergeCell ref="B37:B43"/>
    <mergeCell ref="G37:G43"/>
    <mergeCell ref="B65:B71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01"/>
  <sheetViews>
    <sheetView topLeftCell="E3" zoomScale="85" zoomScaleNormal="85" workbookViewId="0">
      <selection activeCell="H69" sqref="H69:H9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7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0" t="s">
        <v>104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40" ht="25.35" customHeight="1">
      <c r="B3" s="490" t="s">
        <v>75</v>
      </c>
      <c r="C3" s="491" t="s">
        <v>105</v>
      </c>
      <c r="D3" s="493" t="s">
        <v>77</v>
      </c>
      <c r="E3" s="493"/>
      <c r="F3" s="495" t="s">
        <v>106</v>
      </c>
      <c r="G3" s="495"/>
      <c r="H3" s="495"/>
      <c r="I3" s="496" t="s">
        <v>107</v>
      </c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</row>
    <row r="4" spans="1:40" ht="25.35" customHeight="1">
      <c r="B4" s="490"/>
      <c r="C4" s="491"/>
      <c r="D4" s="493"/>
      <c r="E4" s="493"/>
      <c r="F4" s="495"/>
      <c r="G4" s="495"/>
      <c r="H4" s="495"/>
      <c r="I4" s="486" t="s">
        <v>108</v>
      </c>
      <c r="J4" s="486"/>
      <c r="K4" s="486"/>
      <c r="L4" s="486"/>
      <c r="M4" s="486"/>
      <c r="N4" s="486"/>
      <c r="O4" s="486" t="s">
        <v>109</v>
      </c>
      <c r="P4" s="486"/>
      <c r="Q4" s="486"/>
      <c r="R4" s="486"/>
      <c r="S4" s="486"/>
      <c r="T4" s="486"/>
      <c r="U4" s="486" t="s">
        <v>110</v>
      </c>
      <c r="V4" s="486"/>
      <c r="W4" s="486" t="s">
        <v>111</v>
      </c>
      <c r="X4" s="486"/>
      <c r="Y4" s="486" t="s">
        <v>112</v>
      </c>
      <c r="Z4" s="486"/>
      <c r="AA4" s="486"/>
      <c r="AB4" s="486"/>
      <c r="AC4" s="486"/>
      <c r="AD4" s="486"/>
      <c r="AE4" s="486" t="s">
        <v>113</v>
      </c>
      <c r="AF4" s="486"/>
      <c r="AG4" s="486" t="s">
        <v>114</v>
      </c>
      <c r="AH4" s="486"/>
      <c r="AI4" s="486" t="s">
        <v>115</v>
      </c>
      <c r="AJ4" s="486"/>
      <c r="AK4" s="486" t="s">
        <v>116</v>
      </c>
      <c r="AL4" s="486"/>
    </row>
    <row r="5" spans="1:40" ht="25.35" customHeight="1">
      <c r="B5" s="490"/>
      <c r="C5" s="491"/>
      <c r="D5" s="493"/>
      <c r="E5" s="493"/>
      <c r="F5" s="497" t="s">
        <v>84</v>
      </c>
      <c r="G5" s="499" t="s">
        <v>85</v>
      </c>
      <c r="H5" s="499" t="s">
        <v>86</v>
      </c>
      <c r="I5" s="486" t="s">
        <v>117</v>
      </c>
      <c r="J5" s="486"/>
      <c r="K5" s="486" t="s">
        <v>118</v>
      </c>
      <c r="L5" s="486"/>
      <c r="M5" s="487" t="s">
        <v>119</v>
      </c>
      <c r="N5" s="486"/>
      <c r="O5" s="486" t="s">
        <v>117</v>
      </c>
      <c r="P5" s="486"/>
      <c r="Q5" s="486" t="s">
        <v>118</v>
      </c>
      <c r="R5" s="486"/>
      <c r="S5" s="487" t="s">
        <v>119</v>
      </c>
      <c r="T5" s="486"/>
      <c r="U5" s="486" t="s">
        <v>117</v>
      </c>
      <c r="V5" s="486"/>
      <c r="W5" s="486" t="s">
        <v>117</v>
      </c>
      <c r="X5" s="486"/>
      <c r="Y5" s="486" t="s">
        <v>117</v>
      </c>
      <c r="Z5" s="486"/>
      <c r="AA5" s="486" t="s">
        <v>118</v>
      </c>
      <c r="AB5" s="486"/>
      <c r="AC5" s="487" t="s">
        <v>119</v>
      </c>
      <c r="AD5" s="486"/>
      <c r="AE5" s="486" t="s">
        <v>117</v>
      </c>
      <c r="AF5" s="486"/>
      <c r="AG5" s="486" t="s">
        <v>117</v>
      </c>
      <c r="AH5" s="486"/>
      <c r="AI5" s="486" t="s">
        <v>117</v>
      </c>
      <c r="AJ5" s="486"/>
      <c r="AK5" s="486" t="s">
        <v>117</v>
      </c>
      <c r="AL5" s="486"/>
    </row>
    <row r="6" spans="1:40" s="77" customFormat="1" ht="23.45" customHeight="1">
      <c r="B6" s="490"/>
      <c r="C6" s="492"/>
      <c r="D6" s="494"/>
      <c r="E6" s="494"/>
      <c r="F6" s="498"/>
      <c r="G6" s="499"/>
      <c r="H6" s="499"/>
      <c r="I6" s="92" t="s">
        <v>120</v>
      </c>
      <c r="J6" s="93" t="s">
        <v>121</v>
      </c>
      <c r="K6" s="92" t="s">
        <v>120</v>
      </c>
      <c r="L6" s="93" t="s">
        <v>121</v>
      </c>
      <c r="M6" s="92" t="s">
        <v>120</v>
      </c>
      <c r="N6" s="93" t="s">
        <v>121</v>
      </c>
      <c r="O6" s="92" t="s">
        <v>120</v>
      </c>
      <c r="P6" s="93" t="s">
        <v>121</v>
      </c>
      <c r="Q6" s="92" t="s">
        <v>120</v>
      </c>
      <c r="R6" s="93" t="s">
        <v>121</v>
      </c>
      <c r="S6" s="92" t="s">
        <v>120</v>
      </c>
      <c r="T6" s="93" t="s">
        <v>121</v>
      </c>
      <c r="U6" s="92" t="s">
        <v>120</v>
      </c>
      <c r="V6" s="93" t="s">
        <v>121</v>
      </c>
      <c r="W6" s="92" t="s">
        <v>120</v>
      </c>
      <c r="X6" s="93" t="s">
        <v>121</v>
      </c>
      <c r="Y6" s="92" t="s">
        <v>120</v>
      </c>
      <c r="Z6" s="93" t="s">
        <v>121</v>
      </c>
      <c r="AA6" s="92" t="s">
        <v>120</v>
      </c>
      <c r="AB6" s="93" t="s">
        <v>121</v>
      </c>
      <c r="AC6" s="92" t="s">
        <v>120</v>
      </c>
      <c r="AD6" s="93" t="s">
        <v>121</v>
      </c>
      <c r="AE6" s="92" t="s">
        <v>120</v>
      </c>
      <c r="AF6" s="93" t="s">
        <v>121</v>
      </c>
      <c r="AG6" s="92" t="s">
        <v>120</v>
      </c>
      <c r="AH6" s="93" t="s">
        <v>121</v>
      </c>
      <c r="AI6" s="92" t="s">
        <v>120</v>
      </c>
      <c r="AJ6" s="93" t="s">
        <v>121</v>
      </c>
      <c r="AK6" s="92" t="s">
        <v>120</v>
      </c>
      <c r="AL6" s="93" t="s">
        <v>121</v>
      </c>
    </row>
    <row r="7" spans="1:40" s="73" customFormat="1" ht="14.25" hidden="1" customHeight="1" outlineLevel="1">
      <c r="B7" s="500">
        <f>D19</f>
        <v>45882</v>
      </c>
      <c r="C7" s="502" t="s">
        <v>87</v>
      </c>
      <c r="D7" s="193">
        <v>45870</v>
      </c>
      <c r="E7" s="193" t="s">
        <v>88</v>
      </c>
      <c r="F7" s="378">
        <f>SUM(M7,S7,U7,W7,AC7,AE7,AG7,AI7,AK7)</f>
        <v>5795364.709999999</v>
      </c>
      <c r="G7" s="489">
        <f>SUM(F7:F10)</f>
        <v>27982997.229999997</v>
      </c>
      <c r="H7" s="488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01"/>
      <c r="C8" s="502"/>
      <c r="D8" s="193">
        <v>45871</v>
      </c>
      <c r="E8" s="193" t="s">
        <v>89</v>
      </c>
      <c r="F8" s="378">
        <f t="shared" ref="F8:F71" si="0">SUM(M8,S8,U8,W8,AC8,AE8,AG8,AI8,AK8)</f>
        <v>6281760.9799999986</v>
      </c>
      <c r="G8" s="489"/>
      <c r="H8" s="488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01"/>
      <c r="C9" s="502"/>
      <c r="D9" s="193">
        <v>45872</v>
      </c>
      <c r="E9" s="193" t="s">
        <v>84</v>
      </c>
      <c r="F9" s="378">
        <f t="shared" si="0"/>
        <v>8003391.129999998</v>
      </c>
      <c r="G9" s="489"/>
      <c r="H9" s="488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01"/>
      <c r="C10" s="502"/>
      <c r="D10" s="193">
        <v>45873</v>
      </c>
      <c r="E10" s="193" t="s">
        <v>90</v>
      </c>
      <c r="F10" s="378">
        <f t="shared" si="0"/>
        <v>7902480.4100000011</v>
      </c>
      <c r="G10" s="489"/>
      <c r="H10" s="488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01"/>
      <c r="C11" s="502"/>
      <c r="D11" s="193">
        <v>45874</v>
      </c>
      <c r="E11" s="193" t="s">
        <v>91</v>
      </c>
      <c r="F11" s="378">
        <f t="shared" si="0"/>
        <v>9130487.0999999996</v>
      </c>
      <c r="G11" s="489">
        <f>SUM(F11:F17)</f>
        <v>53787021.749999993</v>
      </c>
      <c r="H11" s="488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01"/>
      <c r="C12" s="502"/>
      <c r="D12" s="193">
        <v>45875</v>
      </c>
      <c r="E12" s="193" t="s">
        <v>92</v>
      </c>
      <c r="F12" s="378">
        <f t="shared" si="0"/>
        <v>8314895.129999999</v>
      </c>
      <c r="G12" s="489"/>
      <c r="H12" s="488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01"/>
      <c r="C13" s="502"/>
      <c r="D13" s="193">
        <v>45876</v>
      </c>
      <c r="E13" s="193" t="s">
        <v>93</v>
      </c>
      <c r="F13" s="378">
        <f t="shared" si="0"/>
        <v>7555343.1299999999</v>
      </c>
      <c r="G13" s="489"/>
      <c r="H13" s="488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01"/>
      <c r="C14" s="502"/>
      <c r="D14" s="193">
        <v>45877</v>
      </c>
      <c r="E14" s="193" t="s">
        <v>88</v>
      </c>
      <c r="F14" s="378">
        <f t="shared" si="0"/>
        <v>6209389.7300000004</v>
      </c>
      <c r="G14" s="489"/>
      <c r="H14" s="488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01"/>
      <c r="C15" s="502"/>
      <c r="D15" s="193">
        <v>45878</v>
      </c>
      <c r="E15" s="193" t="s">
        <v>89</v>
      </c>
      <c r="F15" s="378">
        <f t="shared" si="0"/>
        <v>6591313.1100000003</v>
      </c>
      <c r="G15" s="489"/>
      <c r="H15" s="488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01"/>
      <c r="C16" s="502"/>
      <c r="D16" s="193">
        <v>45879</v>
      </c>
      <c r="E16" s="193" t="s">
        <v>84</v>
      </c>
      <c r="F16" s="378">
        <f t="shared" si="0"/>
        <v>8170415.2500000009</v>
      </c>
      <c r="G16" s="489"/>
      <c r="H16" s="488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01"/>
      <c r="C17" s="502"/>
      <c r="D17" s="193">
        <v>45880</v>
      </c>
      <c r="E17" s="193" t="s">
        <v>90</v>
      </c>
      <c r="F17" s="378">
        <f t="shared" si="0"/>
        <v>7815178.2999999998</v>
      </c>
      <c r="G17" s="489"/>
      <c r="H17" s="488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500">
        <f>D26</f>
        <v>45889</v>
      </c>
      <c r="C18" s="502"/>
      <c r="D18" s="193">
        <v>45881</v>
      </c>
      <c r="E18" s="193" t="s">
        <v>91</v>
      </c>
      <c r="F18" s="378">
        <f t="shared" si="0"/>
        <v>7841558.5099999988</v>
      </c>
      <c r="G18" s="485">
        <f t="shared" ref="G18" si="37">SUM(F18:F24)</f>
        <v>52217931.870000005</v>
      </c>
      <c r="H18" s="488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01"/>
      <c r="C19" s="502"/>
      <c r="D19" s="193">
        <v>45882</v>
      </c>
      <c r="E19" s="193" t="s">
        <v>92</v>
      </c>
      <c r="F19" s="378">
        <f t="shared" si="0"/>
        <v>7976719.9199999999</v>
      </c>
      <c r="G19" s="485"/>
      <c r="H19" s="488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01"/>
      <c r="C20" s="502"/>
      <c r="D20" s="193">
        <v>45883</v>
      </c>
      <c r="E20" s="193" t="s">
        <v>93</v>
      </c>
      <c r="F20" s="378">
        <f t="shared" si="0"/>
        <v>7479649.0499999998</v>
      </c>
      <c r="G20" s="485"/>
      <c r="H20" s="488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01"/>
      <c r="C21" s="502"/>
      <c r="D21" s="193">
        <v>45884</v>
      </c>
      <c r="E21" s="193" t="s">
        <v>88</v>
      </c>
      <c r="F21" s="378">
        <f t="shared" si="0"/>
        <v>6364780.2199999988</v>
      </c>
      <c r="G21" s="485"/>
      <c r="H21" s="488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01"/>
      <c r="C22" s="502"/>
      <c r="D22" s="193">
        <v>45885</v>
      </c>
      <c r="E22" s="193" t="s">
        <v>89</v>
      </c>
      <c r="F22" s="378">
        <f t="shared" si="0"/>
        <v>6421067.7599999998</v>
      </c>
      <c r="G22" s="485"/>
      <c r="H22" s="488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01"/>
      <c r="C23" s="502"/>
      <c r="D23" s="193">
        <v>45886</v>
      </c>
      <c r="E23" s="193" t="s">
        <v>84</v>
      </c>
      <c r="F23" s="378">
        <f t="shared" si="0"/>
        <v>8145084.8600000003</v>
      </c>
      <c r="G23" s="485"/>
      <c r="H23" s="488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01"/>
      <c r="C24" s="502"/>
      <c r="D24" s="193">
        <v>45887</v>
      </c>
      <c r="E24" s="193" t="s">
        <v>90</v>
      </c>
      <c r="F24" s="378">
        <f t="shared" si="0"/>
        <v>7989071.5500000007</v>
      </c>
      <c r="G24" s="485"/>
      <c r="H24" s="488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500">
        <f>D26</f>
        <v>45889</v>
      </c>
      <c r="C25" s="502"/>
      <c r="D25" s="193">
        <v>45888</v>
      </c>
      <c r="E25" s="193" t="s">
        <v>91</v>
      </c>
      <c r="F25" s="378">
        <f t="shared" si="0"/>
        <v>7909637.040000001</v>
      </c>
      <c r="G25" s="485">
        <f t="shared" ref="G25" si="53">SUM(F25:F31)</f>
        <v>50567324.339999996</v>
      </c>
      <c r="H25" s="488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01"/>
      <c r="C26" s="502"/>
      <c r="D26" s="193">
        <v>45889</v>
      </c>
      <c r="E26" s="193" t="s">
        <v>92</v>
      </c>
      <c r="F26" s="378">
        <f t="shared" si="0"/>
        <v>7775987.7599999998</v>
      </c>
      <c r="G26" s="485"/>
      <c r="H26" s="488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01"/>
      <c r="C27" s="502"/>
      <c r="D27" s="193">
        <v>45890</v>
      </c>
      <c r="E27" s="193" t="s">
        <v>93</v>
      </c>
      <c r="F27" s="378">
        <f t="shared" si="0"/>
        <v>7246465.3200000003</v>
      </c>
      <c r="G27" s="485"/>
      <c r="H27" s="488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01"/>
      <c r="C28" s="502"/>
      <c r="D28" s="193">
        <v>45891</v>
      </c>
      <c r="E28" s="193" t="s">
        <v>88</v>
      </c>
      <c r="F28" s="378">
        <f t="shared" si="0"/>
        <v>5933586.3499999987</v>
      </c>
      <c r="G28" s="485"/>
      <c r="H28" s="488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01"/>
      <c r="C29" s="502"/>
      <c r="D29" s="193">
        <v>45892</v>
      </c>
      <c r="E29" s="193" t="s">
        <v>89</v>
      </c>
      <c r="F29" s="378">
        <f t="shared" si="0"/>
        <v>6081229.5300000003</v>
      </c>
      <c r="G29" s="485"/>
      <c r="H29" s="488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01"/>
      <c r="C30" s="502"/>
      <c r="D30" s="193">
        <v>45893</v>
      </c>
      <c r="E30" s="193" t="s">
        <v>84</v>
      </c>
      <c r="F30" s="378">
        <f t="shared" si="0"/>
        <v>7894027.0499999989</v>
      </c>
      <c r="G30" s="485"/>
      <c r="H30" s="488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01"/>
      <c r="C31" s="502"/>
      <c r="D31" s="193">
        <v>45894</v>
      </c>
      <c r="E31" s="193" t="s">
        <v>90</v>
      </c>
      <c r="F31" s="378">
        <f t="shared" si="0"/>
        <v>7726391.29</v>
      </c>
      <c r="G31" s="485"/>
      <c r="H31" s="488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500">
        <f>D40</f>
        <v>45903</v>
      </c>
      <c r="C32" s="502"/>
      <c r="D32" s="193">
        <v>45895</v>
      </c>
      <c r="E32" s="193" t="s">
        <v>91</v>
      </c>
      <c r="F32" s="378">
        <f t="shared" si="0"/>
        <v>7423824.2000000002</v>
      </c>
      <c r="G32" s="485">
        <f t="shared" ref="G32" si="71">SUM(F32:F38)</f>
        <v>48911413.240000002</v>
      </c>
      <c r="H32" s="488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01"/>
      <c r="C33" s="502"/>
      <c r="D33" s="193">
        <v>45896</v>
      </c>
      <c r="E33" s="193" t="s">
        <v>92</v>
      </c>
      <c r="F33" s="378">
        <f t="shared" si="0"/>
        <v>7268105.9000000004</v>
      </c>
      <c r="G33" s="485"/>
      <c r="H33" s="488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01"/>
      <c r="C34" s="502"/>
      <c r="D34" s="193">
        <v>45897</v>
      </c>
      <c r="E34" s="193" t="s">
        <v>93</v>
      </c>
      <c r="F34" s="378">
        <f t="shared" si="0"/>
        <v>6765305.7300000014</v>
      </c>
      <c r="G34" s="485"/>
      <c r="H34" s="488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01"/>
      <c r="C35" s="502"/>
      <c r="D35" s="193">
        <v>45898</v>
      </c>
      <c r="E35" s="193" t="s">
        <v>88</v>
      </c>
      <c r="F35" s="378">
        <f t="shared" si="0"/>
        <v>5760799.9100000001</v>
      </c>
      <c r="G35" s="485"/>
      <c r="H35" s="488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01"/>
      <c r="C36" s="502"/>
      <c r="D36" s="193">
        <v>45899</v>
      </c>
      <c r="E36" s="193" t="s">
        <v>89</v>
      </c>
      <c r="F36" s="378">
        <f t="shared" si="0"/>
        <v>6161593.8000000007</v>
      </c>
      <c r="G36" s="485"/>
      <c r="H36" s="488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01"/>
      <c r="C37" s="502"/>
      <c r="D37" s="193">
        <v>45900</v>
      </c>
      <c r="E37" s="193" t="s">
        <v>84</v>
      </c>
      <c r="F37" s="378">
        <f t="shared" si="0"/>
        <v>7725142.3699999992</v>
      </c>
      <c r="G37" s="485"/>
      <c r="H37" s="488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01"/>
      <c r="C38" s="503" t="s">
        <v>122</v>
      </c>
      <c r="D38" s="193">
        <v>45901</v>
      </c>
      <c r="E38" s="193" t="s">
        <v>90</v>
      </c>
      <c r="F38" s="378">
        <f t="shared" si="0"/>
        <v>7806641.3300000001</v>
      </c>
      <c r="G38" s="485"/>
      <c r="H38" s="488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500">
        <f>D47</f>
        <v>45910</v>
      </c>
      <c r="C39" s="504"/>
      <c r="D39" s="193">
        <v>45902</v>
      </c>
      <c r="E39" s="193" t="s">
        <v>91</v>
      </c>
      <c r="F39" s="378">
        <f t="shared" si="0"/>
        <v>8169292.419999999</v>
      </c>
      <c r="G39" s="485">
        <f t="shared" ref="G39" si="87">SUM(F39:F45)</f>
        <v>50724262.469999999</v>
      </c>
      <c r="H39" s="488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01"/>
      <c r="C40" s="504"/>
      <c r="D40" s="193">
        <v>45903</v>
      </c>
      <c r="E40" s="193" t="s">
        <v>92</v>
      </c>
      <c r="F40" s="378">
        <f t="shared" si="0"/>
        <v>7774607.1800000006</v>
      </c>
      <c r="G40" s="485"/>
      <c r="H40" s="488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01"/>
      <c r="C41" s="504"/>
      <c r="D41" s="193">
        <v>45904</v>
      </c>
      <c r="E41" s="193" t="s">
        <v>93</v>
      </c>
      <c r="F41" s="378">
        <f t="shared" si="0"/>
        <v>6925705.330000001</v>
      </c>
      <c r="G41" s="485"/>
      <c r="H41" s="488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01"/>
      <c r="C42" s="504"/>
      <c r="D42" s="193">
        <v>45905</v>
      </c>
      <c r="E42" s="193" t="s">
        <v>88</v>
      </c>
      <c r="F42" s="378">
        <f t="shared" si="0"/>
        <v>5813361.7999999998</v>
      </c>
      <c r="G42" s="485"/>
      <c r="H42" s="488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01"/>
      <c r="C43" s="504"/>
      <c r="D43" s="193">
        <v>45906</v>
      </c>
      <c r="E43" s="193" t="s">
        <v>89</v>
      </c>
      <c r="F43" s="378">
        <f t="shared" si="0"/>
        <v>6064269.0900000008</v>
      </c>
      <c r="G43" s="485"/>
      <c r="H43" s="488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01"/>
      <c r="C44" s="504"/>
      <c r="D44" s="193">
        <v>45907</v>
      </c>
      <c r="E44" s="193" t="s">
        <v>84</v>
      </c>
      <c r="F44" s="378">
        <f t="shared" si="0"/>
        <v>8031264.3600000003</v>
      </c>
      <c r="G44" s="485"/>
      <c r="H44" s="488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01"/>
      <c r="C45" s="504"/>
      <c r="D45" s="193">
        <v>45908</v>
      </c>
      <c r="E45" s="193" t="s">
        <v>90</v>
      </c>
      <c r="F45" s="378">
        <f t="shared" si="0"/>
        <v>7945762.29</v>
      </c>
      <c r="G45" s="485"/>
      <c r="H45" s="488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500">
        <f t="shared" ref="B46" si="105">D54</f>
        <v>45917</v>
      </c>
      <c r="C46" s="504"/>
      <c r="D46" s="193">
        <v>45909</v>
      </c>
      <c r="E46" s="193" t="s">
        <v>91</v>
      </c>
      <c r="F46" s="378">
        <f t="shared" si="0"/>
        <v>7852972.2199999997</v>
      </c>
      <c r="G46" s="485">
        <f t="shared" ref="G46" si="106">SUM(F46:F52)</f>
        <v>50242376.229999997</v>
      </c>
      <c r="H46" s="488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01"/>
      <c r="C47" s="504"/>
      <c r="D47" s="193">
        <v>45910</v>
      </c>
      <c r="E47" s="193" t="s">
        <v>92</v>
      </c>
      <c r="F47" s="378">
        <f t="shared" si="0"/>
        <v>7585453.2899999991</v>
      </c>
      <c r="G47" s="485"/>
      <c r="H47" s="488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01"/>
      <c r="C48" s="504"/>
      <c r="D48" s="193">
        <v>45911</v>
      </c>
      <c r="E48" s="193" t="s">
        <v>93</v>
      </c>
      <c r="F48" s="378">
        <f t="shared" si="0"/>
        <v>6980689.6499999994</v>
      </c>
      <c r="G48" s="485"/>
      <c r="H48" s="488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01"/>
      <c r="C49" s="504"/>
      <c r="D49" s="193">
        <v>45912</v>
      </c>
      <c r="E49" s="193" t="s">
        <v>88</v>
      </c>
      <c r="F49" s="378">
        <f t="shared" si="0"/>
        <v>5798799.4400000004</v>
      </c>
      <c r="G49" s="485"/>
      <c r="H49" s="488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01"/>
      <c r="C50" s="504"/>
      <c r="D50" s="193">
        <v>45913</v>
      </c>
      <c r="E50" s="193" t="s">
        <v>89</v>
      </c>
      <c r="F50" s="378">
        <f t="shared" si="0"/>
        <v>6087959.379999999</v>
      </c>
      <c r="G50" s="485"/>
      <c r="H50" s="488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01"/>
      <c r="C51" s="504"/>
      <c r="D51" s="193">
        <v>45914</v>
      </c>
      <c r="E51" s="193" t="s">
        <v>84</v>
      </c>
      <c r="F51" s="378">
        <f t="shared" si="0"/>
        <v>8034432.2199999997</v>
      </c>
      <c r="G51" s="485"/>
      <c r="H51" s="488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01"/>
      <c r="C52" s="504"/>
      <c r="D52" s="193">
        <v>45915</v>
      </c>
      <c r="E52" s="193" t="s">
        <v>90</v>
      </c>
      <c r="F52" s="378">
        <f t="shared" si="0"/>
        <v>7902070.0300000012</v>
      </c>
      <c r="G52" s="485"/>
      <c r="H52" s="488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500">
        <f t="shared" ref="B53" si="125">D61</f>
        <v>45924</v>
      </c>
      <c r="C53" s="504"/>
      <c r="D53" s="193">
        <v>45916</v>
      </c>
      <c r="E53" s="193" t="s">
        <v>91</v>
      </c>
      <c r="F53" s="378">
        <f t="shared" si="0"/>
        <v>8643585.0999999996</v>
      </c>
      <c r="G53" s="485">
        <f t="shared" ref="G53" si="126">SUM(F53:F59)</f>
        <v>51456412.949999996</v>
      </c>
      <c r="H53" s="488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01"/>
      <c r="C54" s="504"/>
      <c r="D54" s="193">
        <v>45917</v>
      </c>
      <c r="E54" s="193" t="s">
        <v>92</v>
      </c>
      <c r="F54" s="378">
        <f t="shared" si="0"/>
        <v>8026958.5199999996</v>
      </c>
      <c r="G54" s="485"/>
      <c r="H54" s="488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01"/>
      <c r="C55" s="504"/>
      <c r="D55" s="193">
        <v>45918</v>
      </c>
      <c r="E55" s="193" t="s">
        <v>93</v>
      </c>
      <c r="F55" s="378">
        <f t="shared" si="0"/>
        <v>7356980.9800000004</v>
      </c>
      <c r="G55" s="485"/>
      <c r="H55" s="488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01"/>
      <c r="C56" s="504"/>
      <c r="D56" s="193">
        <v>45919</v>
      </c>
      <c r="E56" s="193" t="s">
        <v>88</v>
      </c>
      <c r="F56" s="378">
        <f t="shared" si="0"/>
        <v>5796047.9199999999</v>
      </c>
      <c r="G56" s="485"/>
      <c r="H56" s="488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01"/>
      <c r="C57" s="504"/>
      <c r="D57" s="193">
        <v>45920</v>
      </c>
      <c r="E57" s="193" t="s">
        <v>89</v>
      </c>
      <c r="F57" s="378">
        <f t="shared" si="0"/>
        <v>5974025.2999999998</v>
      </c>
      <c r="G57" s="485"/>
      <c r="H57" s="488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01"/>
      <c r="C58" s="504"/>
      <c r="D58" s="193">
        <v>45921</v>
      </c>
      <c r="E58" s="193" t="s">
        <v>84</v>
      </c>
      <c r="F58" s="378">
        <f t="shared" si="0"/>
        <v>7966442.1899999995</v>
      </c>
      <c r="G58" s="485"/>
      <c r="H58" s="488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01"/>
      <c r="C59" s="504"/>
      <c r="D59" s="193">
        <v>45922</v>
      </c>
      <c r="E59" s="193" t="s">
        <v>90</v>
      </c>
      <c r="F59" s="378">
        <f t="shared" si="0"/>
        <v>7692372.9399999995</v>
      </c>
      <c r="G59" s="485"/>
      <c r="H59" s="488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500">
        <f>D68</f>
        <v>45931</v>
      </c>
      <c r="C60" s="504"/>
      <c r="D60" s="193">
        <v>45923</v>
      </c>
      <c r="E60" s="193" t="s">
        <v>91</v>
      </c>
      <c r="F60" s="378">
        <f t="shared" si="0"/>
        <v>7459138.0399999991</v>
      </c>
      <c r="G60" s="485">
        <f>SUM(F60:F66)</f>
        <v>45017389.120000005</v>
      </c>
      <c r="H60" s="488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01"/>
      <c r="C61" s="504"/>
      <c r="D61" s="193">
        <v>45924</v>
      </c>
      <c r="E61" s="193" t="s">
        <v>92</v>
      </c>
      <c r="F61" s="378">
        <f t="shared" si="0"/>
        <v>7098839.0300000003</v>
      </c>
      <c r="G61" s="485"/>
      <c r="H61" s="488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01"/>
      <c r="C62" s="504"/>
      <c r="D62" s="193">
        <v>45925</v>
      </c>
      <c r="E62" s="193" t="s">
        <v>93</v>
      </c>
      <c r="F62" s="378">
        <f t="shared" si="0"/>
        <v>6557727.0999999996</v>
      </c>
      <c r="G62" s="485"/>
      <c r="H62" s="488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01"/>
      <c r="C63" s="504"/>
      <c r="D63" s="193">
        <v>45926</v>
      </c>
      <c r="E63" s="193" t="s">
        <v>88</v>
      </c>
      <c r="F63" s="378">
        <f t="shared" si="0"/>
        <v>5226513.2700000005</v>
      </c>
      <c r="G63" s="485"/>
      <c r="H63" s="488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01"/>
      <c r="C64" s="504"/>
      <c r="D64" s="193">
        <v>45927</v>
      </c>
      <c r="E64" s="193" t="s">
        <v>89</v>
      </c>
      <c r="F64" s="378">
        <f t="shared" si="0"/>
        <v>5183430.2300000004</v>
      </c>
      <c r="G64" s="485"/>
      <c r="H64" s="488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01"/>
      <c r="C65" s="504"/>
      <c r="D65" s="193">
        <v>45928</v>
      </c>
      <c r="E65" s="193" t="s">
        <v>84</v>
      </c>
      <c r="F65" s="378">
        <f t="shared" si="0"/>
        <v>5811925.3599999994</v>
      </c>
      <c r="G65" s="485"/>
      <c r="H65" s="488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01"/>
      <c r="C66" s="504"/>
      <c r="D66" s="193">
        <v>45929</v>
      </c>
      <c r="E66" s="193" t="s">
        <v>90</v>
      </c>
      <c r="F66" s="378">
        <f t="shared" si="0"/>
        <v>7679816.0899999999</v>
      </c>
      <c r="G66" s="485"/>
      <c r="H66" s="488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500">
        <f>B60+7</f>
        <v>45938</v>
      </c>
      <c r="C67" s="505"/>
      <c r="D67" s="193">
        <v>45930</v>
      </c>
      <c r="E67" s="193" t="s">
        <v>91</v>
      </c>
      <c r="F67" s="378">
        <f t="shared" si="0"/>
        <v>8504390.9600000009</v>
      </c>
      <c r="G67" s="485">
        <f t="shared" ref="G67" si="163">SUM(F67:F73)</f>
        <v>48020961.82</v>
      </c>
      <c r="H67" s="488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501"/>
      <c r="C68" s="503" t="s">
        <v>123</v>
      </c>
      <c r="D68" s="193">
        <v>45931</v>
      </c>
      <c r="E68" s="193" t="s">
        <v>92</v>
      </c>
      <c r="F68" s="378">
        <f t="shared" si="0"/>
        <v>7759690.3599999994</v>
      </c>
      <c r="G68" s="485"/>
      <c r="H68" s="488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501"/>
      <c r="C69" s="504"/>
      <c r="D69" s="193">
        <v>45932</v>
      </c>
      <c r="E69" s="193" t="s">
        <v>93</v>
      </c>
      <c r="F69" s="378">
        <f t="shared" si="0"/>
        <v>7035393.4000000004</v>
      </c>
      <c r="G69" s="485"/>
      <c r="H69" s="488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501"/>
      <c r="C70" s="504"/>
      <c r="D70" s="193">
        <v>45933</v>
      </c>
      <c r="E70" s="193" t="s">
        <v>88</v>
      </c>
      <c r="F70" s="378">
        <f t="shared" si="0"/>
        <v>5457658.3199999994</v>
      </c>
      <c r="G70" s="485"/>
      <c r="H70" s="488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501"/>
      <c r="C71" s="504"/>
      <c r="D71" s="193">
        <v>45934</v>
      </c>
      <c r="E71" s="193" t="s">
        <v>89</v>
      </c>
      <c r="F71" s="378">
        <f t="shared" si="0"/>
        <v>5378162.0600000005</v>
      </c>
      <c r="G71" s="485"/>
      <c r="H71" s="488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501"/>
      <c r="C72" s="504"/>
      <c r="D72" s="193">
        <v>45935</v>
      </c>
      <c r="E72" s="193" t="s">
        <v>84</v>
      </c>
      <c r="F72" s="378">
        <f t="shared" ref="F72:F101" si="176">SUM(M72,S72,U72,W72,AC72,AE72,AG72,AI72,AK72)</f>
        <v>5928058.9600000009</v>
      </c>
      <c r="G72" s="485"/>
      <c r="H72" s="488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01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01" si="179">Q72/$F72</f>
        <v>2.4810640547340303E-2</v>
      </c>
      <c r="S72" s="194">
        <f t="shared" ref="S72:S101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01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501"/>
      <c r="C73" s="504"/>
      <c r="D73" s="193">
        <v>45936</v>
      </c>
      <c r="E73" s="193" t="s">
        <v>90</v>
      </c>
      <c r="F73" s="378">
        <f t="shared" si="176"/>
        <v>7957607.7599999998</v>
      </c>
      <c r="G73" s="485"/>
      <c r="H73" s="488"/>
      <c r="I73" s="194">
        <v>1030251.4199999999</v>
      </c>
      <c r="J73" s="195">
        <f t="shared" ref="J73:J101" si="184">I73/$F73</f>
        <v>0.12946747955820331</v>
      </c>
      <c r="K73" s="194">
        <v>1183504.73</v>
      </c>
      <c r="L73" s="195">
        <f t="shared" ref="L73:L101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01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01" si="190">W73/$F73</f>
        <v>3.8216837166651198E-3</v>
      </c>
      <c r="Y73" s="194">
        <v>722780.71000000008</v>
      </c>
      <c r="Z73" s="195">
        <f t="shared" ref="Z73:Z101" si="191">Y73/$F73</f>
        <v>9.0828893783023071E-2</v>
      </c>
      <c r="AA73" s="194">
        <v>808201.02</v>
      </c>
      <c r="AB73" s="195">
        <f t="shared" ref="AB73:AB101" si="192">AA73/$F73</f>
        <v>0.10156331455070362</v>
      </c>
      <c r="AC73" s="194">
        <f t="shared" si="183"/>
        <v>1530981.73</v>
      </c>
      <c r="AD73" s="195">
        <f t="shared" ref="AD73:AD101" si="193">AC73/$F73</f>
        <v>0.19239220833372667</v>
      </c>
      <c r="AE73" s="194">
        <v>1661867.58</v>
      </c>
      <c r="AF73" s="195">
        <f t="shared" ref="AF73:AF101" si="194">AE73/F73</f>
        <v>0.20884009744154569</v>
      </c>
      <c r="AG73" s="194">
        <v>90968.24</v>
      </c>
      <c r="AH73" s="195">
        <f t="shared" ref="AH73:AH101" si="195">AG73/$F73</f>
        <v>1.143160642539637E-2</v>
      </c>
      <c r="AI73" s="194">
        <v>783467.76</v>
      </c>
      <c r="AJ73" s="195">
        <f t="shared" ref="AJ73:AJ101" si="196">AI73/$F73</f>
        <v>9.8455186989513041E-2</v>
      </c>
      <c r="AK73" s="194">
        <v>298933.83999999997</v>
      </c>
      <c r="AL73" s="195">
        <f t="shared" ref="AL73:AL101" si="197">AK73/$F73</f>
        <v>3.7565792260160352E-2</v>
      </c>
      <c r="AN73" s="72"/>
    </row>
    <row r="74" spans="2:40" s="73" customFormat="1" ht="14.25" customHeight="1">
      <c r="B74" s="500">
        <f t="shared" ref="B74" si="198">D82</f>
        <v>45945</v>
      </c>
      <c r="C74" s="504"/>
      <c r="D74" s="193">
        <v>45937</v>
      </c>
      <c r="E74" s="193" t="s">
        <v>91</v>
      </c>
      <c r="F74" s="378">
        <f t="shared" si="176"/>
        <v>7735533.3199999994</v>
      </c>
      <c r="G74" s="485">
        <f>SUM(F74:F80)</f>
        <v>46920812.350000001</v>
      </c>
      <c r="H74" s="488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501"/>
      <c r="C75" s="504"/>
      <c r="D75" s="193">
        <v>45938</v>
      </c>
      <c r="E75" s="193" t="s">
        <v>92</v>
      </c>
      <c r="F75" s="378">
        <f t="shared" si="176"/>
        <v>6990078.5799999991</v>
      </c>
      <c r="G75" s="485"/>
      <c r="H75" s="488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501"/>
      <c r="C76" s="504"/>
      <c r="D76" s="193">
        <v>45939</v>
      </c>
      <c r="E76" s="193" t="s">
        <v>93</v>
      </c>
      <c r="F76" s="378">
        <f t="shared" si="176"/>
        <v>5629785.9100000001</v>
      </c>
      <c r="G76" s="485"/>
      <c r="H76" s="488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501"/>
      <c r="C77" s="504"/>
      <c r="D77" s="193">
        <v>45940</v>
      </c>
      <c r="E77" s="193" t="s">
        <v>88</v>
      </c>
      <c r="F77" s="378">
        <f t="shared" si="176"/>
        <v>5383668.6199999992</v>
      </c>
      <c r="G77" s="485"/>
      <c r="H77" s="488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501"/>
      <c r="C78" s="504"/>
      <c r="D78" s="193">
        <v>45941</v>
      </c>
      <c r="E78" s="193" t="s">
        <v>89</v>
      </c>
      <c r="F78" s="378">
        <f t="shared" si="176"/>
        <v>5813078.580000001</v>
      </c>
      <c r="G78" s="485"/>
      <c r="H78" s="488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501"/>
      <c r="C79" s="504"/>
      <c r="D79" s="193">
        <v>45942</v>
      </c>
      <c r="E79" s="193" t="s">
        <v>84</v>
      </c>
      <c r="F79" s="378">
        <f t="shared" si="176"/>
        <v>7715093.0099999998</v>
      </c>
      <c r="G79" s="485"/>
      <c r="H79" s="488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501"/>
      <c r="C80" s="504"/>
      <c r="D80" s="193">
        <v>45943</v>
      </c>
      <c r="E80" s="193" t="s">
        <v>90</v>
      </c>
      <c r="F80" s="378">
        <f t="shared" si="176"/>
        <v>7653574.3299999991</v>
      </c>
      <c r="G80" s="485"/>
      <c r="H80" s="488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500">
        <f t="shared" ref="B81" si="217">D89</f>
        <v>45952</v>
      </c>
      <c r="C81" s="504"/>
      <c r="D81" s="193">
        <v>45944</v>
      </c>
      <c r="E81" s="193" t="s">
        <v>91</v>
      </c>
      <c r="F81" s="378">
        <f t="shared" si="176"/>
        <v>8258005.9900000002</v>
      </c>
      <c r="G81" s="485">
        <f t="shared" ref="G81" si="218">SUM(F81:F87)</f>
        <v>52309638.460000001</v>
      </c>
      <c r="H81" s="488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501"/>
      <c r="C82" s="504"/>
      <c r="D82" s="193">
        <v>45945</v>
      </c>
      <c r="E82" s="193" t="s">
        <v>92</v>
      </c>
      <c r="F82" s="378">
        <f t="shared" si="176"/>
        <v>8118705.0999999996</v>
      </c>
      <c r="G82" s="485"/>
      <c r="H82" s="488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501"/>
      <c r="C83" s="504"/>
      <c r="D83" s="193">
        <v>45946</v>
      </c>
      <c r="E83" s="193" t="s">
        <v>93</v>
      </c>
      <c r="F83" s="378">
        <f t="shared" si="176"/>
        <v>7400190.3099999996</v>
      </c>
      <c r="G83" s="485"/>
      <c r="H83" s="488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501"/>
      <c r="C84" s="504"/>
      <c r="D84" s="193">
        <v>45947</v>
      </c>
      <c r="E84" s="193" t="s">
        <v>88</v>
      </c>
      <c r="F84" s="378">
        <f t="shared" si="176"/>
        <v>6008294.21</v>
      </c>
      <c r="G84" s="485"/>
      <c r="H84" s="488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501"/>
      <c r="C85" s="504"/>
      <c r="D85" s="193">
        <v>45948</v>
      </c>
      <c r="E85" s="193" t="s">
        <v>89</v>
      </c>
      <c r="F85" s="378">
        <f t="shared" si="176"/>
        <v>6172282.1100000003</v>
      </c>
      <c r="G85" s="485"/>
      <c r="H85" s="488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501"/>
      <c r="C86" s="504"/>
      <c r="D86" s="193">
        <v>45949</v>
      </c>
      <c r="E86" s="193" t="s">
        <v>84</v>
      </c>
      <c r="F86" s="378">
        <f t="shared" si="176"/>
        <v>8298386.9300000006</v>
      </c>
      <c r="G86" s="485"/>
      <c r="H86" s="488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501"/>
      <c r="C87" s="504"/>
      <c r="D87" s="193">
        <v>45950</v>
      </c>
      <c r="E87" s="193" t="s">
        <v>90</v>
      </c>
      <c r="F87" s="378">
        <f t="shared" si="176"/>
        <v>8053773.8100000015</v>
      </c>
      <c r="G87" s="485"/>
      <c r="H87" s="488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500">
        <f t="shared" ref="B88" si="237">D96</f>
        <v>45959</v>
      </c>
      <c r="C88" s="504"/>
      <c r="D88" s="193">
        <v>45951</v>
      </c>
      <c r="E88" s="193" t="s">
        <v>91</v>
      </c>
      <c r="F88" s="378">
        <f t="shared" si="176"/>
        <v>7924086.5899999989</v>
      </c>
      <c r="G88" s="485">
        <f t="shared" ref="G88" si="238">SUM(F88:F94)</f>
        <v>48473977.959999993</v>
      </c>
      <c r="H88" s="488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501"/>
      <c r="C89" s="504"/>
      <c r="D89" s="193">
        <v>45952</v>
      </c>
      <c r="E89" s="193" t="s">
        <v>92</v>
      </c>
      <c r="F89" s="378">
        <f t="shared" si="176"/>
        <v>7371808.3499999996</v>
      </c>
      <c r="G89" s="485"/>
      <c r="H89" s="488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501"/>
      <c r="C90" s="504"/>
      <c r="D90" s="193">
        <v>45953</v>
      </c>
      <c r="E90" s="193" t="s">
        <v>93</v>
      </c>
      <c r="F90" s="378">
        <f t="shared" si="176"/>
        <v>5768650.54</v>
      </c>
      <c r="G90" s="485"/>
      <c r="H90" s="488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501"/>
      <c r="C91" s="504"/>
      <c r="D91" s="193">
        <v>45954</v>
      </c>
      <c r="E91" s="193" t="s">
        <v>88</v>
      </c>
      <c r="F91" s="378">
        <f t="shared" si="176"/>
        <v>5491721.6600000001</v>
      </c>
      <c r="G91" s="485"/>
      <c r="H91" s="488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501"/>
      <c r="C92" s="504"/>
      <c r="D92" s="193">
        <v>45955</v>
      </c>
      <c r="E92" s="193" t="s">
        <v>89</v>
      </c>
      <c r="F92" s="378">
        <f t="shared" si="176"/>
        <v>5829561.6499999994</v>
      </c>
      <c r="G92" s="485"/>
      <c r="H92" s="488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501"/>
      <c r="C93" s="504"/>
      <c r="D93" s="193">
        <v>45956</v>
      </c>
      <c r="E93" s="193" t="s">
        <v>84</v>
      </c>
      <c r="F93" s="378">
        <f t="shared" si="176"/>
        <v>8112299.6200000001</v>
      </c>
      <c r="G93" s="485"/>
      <c r="H93" s="488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501"/>
      <c r="C94" s="504"/>
      <c r="D94" s="193">
        <v>45957</v>
      </c>
      <c r="E94" s="193" t="s">
        <v>90</v>
      </c>
      <c r="F94" s="378">
        <f t="shared" si="176"/>
        <v>7975849.5499999998</v>
      </c>
      <c r="G94" s="485"/>
      <c r="H94" s="488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500">
        <v>45964</v>
      </c>
      <c r="C95" s="504"/>
      <c r="D95" s="193">
        <v>45958</v>
      </c>
      <c r="E95" s="193" t="s">
        <v>91</v>
      </c>
      <c r="F95" s="378">
        <f t="shared" si="176"/>
        <v>8366217.1600000001</v>
      </c>
      <c r="G95" s="485">
        <f t="shared" ref="G95" si="257">SUM(F95:F101)</f>
        <v>50222624.539999999</v>
      </c>
      <c r="H95" s="488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501"/>
      <c r="C96" s="504"/>
      <c r="D96" s="193">
        <v>45959</v>
      </c>
      <c r="E96" s="193" t="s">
        <v>92</v>
      </c>
      <c r="F96" s="378">
        <f t="shared" si="176"/>
        <v>7818037.5599999996</v>
      </c>
      <c r="G96" s="485"/>
      <c r="H96" s="488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501"/>
      <c r="C97" s="504"/>
      <c r="D97" s="193">
        <v>45960</v>
      </c>
      <c r="E97" s="193" t="s">
        <v>93</v>
      </c>
      <c r="F97" s="378">
        <f t="shared" si="176"/>
        <v>6961611.0600000005</v>
      </c>
      <c r="G97" s="485"/>
      <c r="H97" s="488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501"/>
      <c r="C98" s="505"/>
      <c r="D98" s="193">
        <v>45961</v>
      </c>
      <c r="E98" s="193" t="s">
        <v>88</v>
      </c>
      <c r="F98" s="378">
        <f t="shared" si="176"/>
        <v>5667008.7699999996</v>
      </c>
      <c r="G98" s="485"/>
      <c r="H98" s="488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501"/>
      <c r="C99" s="368"/>
      <c r="D99" s="193">
        <v>45962</v>
      </c>
      <c r="E99" s="193" t="s">
        <v>89</v>
      </c>
      <c r="F99" s="378">
        <f t="shared" si="176"/>
        <v>5815672.830000001</v>
      </c>
      <c r="G99" s="485"/>
      <c r="H99" s="488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501"/>
      <c r="C100" s="368"/>
      <c r="D100" s="193">
        <v>45963</v>
      </c>
      <c r="E100" s="193" t="s">
        <v>84</v>
      </c>
      <c r="F100" s="378">
        <f t="shared" si="176"/>
        <v>7928547.3200000012</v>
      </c>
      <c r="G100" s="485"/>
      <c r="H100" s="438"/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501"/>
      <c r="C101" s="368"/>
      <c r="D101" s="193">
        <v>45964</v>
      </c>
      <c r="E101" s="193" t="s">
        <v>90</v>
      </c>
      <c r="F101" s="378">
        <f t="shared" si="176"/>
        <v>7665529.8399999989</v>
      </c>
      <c r="G101" s="485"/>
      <c r="H101" s="438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" si="274">S101/$F101</f>
        <v>7.1319851518574229E-2</v>
      </c>
      <c r="U101" s="194">
        <v>736262.57</v>
      </c>
      <c r="V101" s="195">
        <f t="shared" ref="V101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</sheetData>
  <mergeCells count="66">
    <mergeCell ref="H69:H99"/>
    <mergeCell ref="B74:B80"/>
    <mergeCell ref="G74:G80"/>
    <mergeCell ref="B81:B87"/>
    <mergeCell ref="G81:G87"/>
    <mergeCell ref="B88:B94"/>
    <mergeCell ref="G88:G94"/>
    <mergeCell ref="B67:B73"/>
    <mergeCell ref="G67:G73"/>
    <mergeCell ref="H38:H68"/>
    <mergeCell ref="B46:B52"/>
    <mergeCell ref="B53:B59"/>
    <mergeCell ref="B60:B66"/>
    <mergeCell ref="G46:G52"/>
    <mergeCell ref="C68:C98"/>
    <mergeCell ref="B95:B101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95:G101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7:H37"/>
    <mergeCell ref="G11:G17"/>
    <mergeCell ref="G7:G10"/>
  </mergeCells>
  <phoneticPr fontId="12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1"/>
  <sheetViews>
    <sheetView topLeftCell="A68" zoomScale="85" zoomScaleNormal="85" workbookViewId="0">
      <selection activeCell="C99" sqref="C9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0" t="s">
        <v>124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38" ht="25.35" customHeight="1">
      <c r="B3" s="490" t="s">
        <v>75</v>
      </c>
      <c r="C3" s="491" t="s">
        <v>105</v>
      </c>
      <c r="D3" s="493" t="s">
        <v>77</v>
      </c>
      <c r="E3" s="493"/>
      <c r="F3" s="517" t="s">
        <v>125</v>
      </c>
      <c r="G3" s="517"/>
      <c r="H3" s="517"/>
      <c r="I3" s="511" t="s">
        <v>126</v>
      </c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1"/>
      <c r="AB3" s="511"/>
      <c r="AC3" s="511"/>
      <c r="AD3" s="511"/>
      <c r="AE3" s="511"/>
      <c r="AF3" s="511"/>
      <c r="AG3" s="511"/>
      <c r="AH3" s="511"/>
      <c r="AI3" s="511"/>
      <c r="AJ3" s="511"/>
      <c r="AK3" s="511"/>
      <c r="AL3" s="511"/>
    </row>
    <row r="4" spans="1:38" ht="25.35" customHeight="1">
      <c r="B4" s="490"/>
      <c r="C4" s="491"/>
      <c r="D4" s="493"/>
      <c r="E4" s="493"/>
      <c r="F4" s="517"/>
      <c r="G4" s="517"/>
      <c r="H4" s="517"/>
      <c r="I4" s="506" t="s">
        <v>108</v>
      </c>
      <c r="J4" s="506"/>
      <c r="K4" s="506"/>
      <c r="L4" s="506"/>
      <c r="M4" s="506"/>
      <c r="N4" s="506"/>
      <c r="O4" s="506" t="s">
        <v>109</v>
      </c>
      <c r="P4" s="506"/>
      <c r="Q4" s="506"/>
      <c r="R4" s="506"/>
      <c r="S4" s="506"/>
      <c r="T4" s="506"/>
      <c r="U4" s="506" t="s">
        <v>110</v>
      </c>
      <c r="V4" s="506"/>
      <c r="W4" s="506" t="s">
        <v>111</v>
      </c>
      <c r="X4" s="506"/>
      <c r="Y4" s="506" t="s">
        <v>112</v>
      </c>
      <c r="Z4" s="506"/>
      <c r="AA4" s="506"/>
      <c r="AB4" s="506"/>
      <c r="AC4" s="506"/>
      <c r="AD4" s="506"/>
      <c r="AE4" s="506" t="s">
        <v>113</v>
      </c>
      <c r="AF4" s="506"/>
      <c r="AG4" s="506" t="s">
        <v>114</v>
      </c>
      <c r="AH4" s="506"/>
      <c r="AI4" s="506" t="s">
        <v>115</v>
      </c>
      <c r="AJ4" s="506"/>
      <c r="AK4" s="506" t="s">
        <v>116</v>
      </c>
      <c r="AL4" s="506"/>
    </row>
    <row r="5" spans="1:38" ht="25.35" customHeight="1">
      <c r="B5" s="490"/>
      <c r="C5" s="491"/>
      <c r="D5" s="493"/>
      <c r="E5" s="493"/>
      <c r="F5" s="512" t="s">
        <v>84</v>
      </c>
      <c r="G5" s="512" t="s">
        <v>85</v>
      </c>
      <c r="H5" s="512" t="s">
        <v>86</v>
      </c>
      <c r="I5" s="506" t="s">
        <v>117</v>
      </c>
      <c r="J5" s="506"/>
      <c r="K5" s="506" t="s">
        <v>118</v>
      </c>
      <c r="L5" s="506"/>
      <c r="M5" s="506" t="s">
        <v>119</v>
      </c>
      <c r="N5" s="506"/>
      <c r="O5" s="506" t="s">
        <v>117</v>
      </c>
      <c r="P5" s="506"/>
      <c r="Q5" s="506" t="s">
        <v>118</v>
      </c>
      <c r="R5" s="506"/>
      <c r="S5" s="506" t="s">
        <v>119</v>
      </c>
      <c r="T5" s="506"/>
      <c r="U5" s="506" t="s">
        <v>117</v>
      </c>
      <c r="V5" s="506"/>
      <c r="W5" s="506" t="s">
        <v>117</v>
      </c>
      <c r="X5" s="506"/>
      <c r="Y5" s="506" t="s">
        <v>117</v>
      </c>
      <c r="Z5" s="506"/>
      <c r="AA5" s="506" t="s">
        <v>118</v>
      </c>
      <c r="AB5" s="506"/>
      <c r="AC5" s="506" t="s">
        <v>119</v>
      </c>
      <c r="AD5" s="506"/>
      <c r="AE5" s="506" t="s">
        <v>117</v>
      </c>
      <c r="AF5" s="506"/>
      <c r="AG5" s="506" t="s">
        <v>117</v>
      </c>
      <c r="AH5" s="506"/>
      <c r="AI5" s="506" t="s">
        <v>117</v>
      </c>
      <c r="AJ5" s="506"/>
      <c r="AK5" s="506" t="s">
        <v>117</v>
      </c>
      <c r="AL5" s="506"/>
    </row>
    <row r="6" spans="1:38" s="77" customFormat="1" ht="23.45" customHeight="1">
      <c r="B6" s="490"/>
      <c r="C6" s="492"/>
      <c r="D6" s="494"/>
      <c r="E6" s="494"/>
      <c r="F6" s="521"/>
      <c r="G6" s="512"/>
      <c r="H6" s="512"/>
      <c r="I6" s="242" t="s">
        <v>127</v>
      </c>
      <c r="J6" s="197" t="s">
        <v>121</v>
      </c>
      <c r="K6" s="242" t="s">
        <v>127</v>
      </c>
      <c r="L6" s="197" t="s">
        <v>121</v>
      </c>
      <c r="M6" s="242" t="s">
        <v>127</v>
      </c>
      <c r="N6" s="197" t="s">
        <v>121</v>
      </c>
      <c r="O6" s="242" t="s">
        <v>127</v>
      </c>
      <c r="P6" s="197" t="s">
        <v>121</v>
      </c>
      <c r="Q6" s="242" t="s">
        <v>127</v>
      </c>
      <c r="R6" s="197" t="s">
        <v>121</v>
      </c>
      <c r="S6" s="242" t="s">
        <v>127</v>
      </c>
      <c r="T6" s="197" t="s">
        <v>121</v>
      </c>
      <c r="U6" s="242" t="s">
        <v>127</v>
      </c>
      <c r="V6" s="197" t="s">
        <v>121</v>
      </c>
      <c r="W6" s="242" t="s">
        <v>127</v>
      </c>
      <c r="X6" s="197" t="s">
        <v>121</v>
      </c>
      <c r="Y6" s="242" t="s">
        <v>127</v>
      </c>
      <c r="Z6" s="197" t="s">
        <v>121</v>
      </c>
      <c r="AA6" s="242" t="s">
        <v>127</v>
      </c>
      <c r="AB6" s="197" t="s">
        <v>121</v>
      </c>
      <c r="AC6" s="242" t="s">
        <v>127</v>
      </c>
      <c r="AD6" s="197" t="s">
        <v>121</v>
      </c>
      <c r="AE6" s="242" t="s">
        <v>127</v>
      </c>
      <c r="AF6" s="197" t="s">
        <v>121</v>
      </c>
      <c r="AG6" s="242" t="s">
        <v>127</v>
      </c>
      <c r="AH6" s="197" t="s">
        <v>121</v>
      </c>
      <c r="AI6" s="242" t="s">
        <v>127</v>
      </c>
      <c r="AJ6" s="197" t="s">
        <v>121</v>
      </c>
      <c r="AK6" s="242" t="s">
        <v>127</v>
      </c>
      <c r="AL6" s="197" t="s">
        <v>121</v>
      </c>
    </row>
    <row r="7" spans="1:38" s="73" customFormat="1" ht="14.25" hidden="1" outlineLevel="1">
      <c r="B7" s="518">
        <f>D19</f>
        <v>45882</v>
      </c>
      <c r="C7" s="502" t="s">
        <v>87</v>
      </c>
      <c r="D7" s="196">
        <v>45870</v>
      </c>
      <c r="E7" s="196" t="s">
        <v>88</v>
      </c>
      <c r="F7" s="251">
        <f>SUM(M7,S7,U7,W7,AC7,AE7,AG7,AI7,AK7)</f>
        <v>183531</v>
      </c>
      <c r="G7" s="513">
        <f>SUM(F7:F10)</f>
        <v>876019</v>
      </c>
      <c r="H7" s="507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19"/>
      <c r="C8" s="502"/>
      <c r="D8" s="196">
        <v>45871</v>
      </c>
      <c r="E8" s="196" t="s">
        <v>89</v>
      </c>
      <c r="F8" s="251">
        <f t="shared" ref="F8:F71" si="0">SUM(M8,S8,U8,W8,AC8,AE8,AG8,AI8,AK8)</f>
        <v>197498</v>
      </c>
      <c r="G8" s="514"/>
      <c r="H8" s="507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19"/>
      <c r="C9" s="502"/>
      <c r="D9" s="196">
        <v>45872</v>
      </c>
      <c r="E9" s="196" t="s">
        <v>84</v>
      </c>
      <c r="F9" s="251">
        <f t="shared" si="0"/>
        <v>248740</v>
      </c>
      <c r="G9" s="514"/>
      <c r="H9" s="507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19"/>
      <c r="C10" s="502"/>
      <c r="D10" s="196">
        <v>45873</v>
      </c>
      <c r="E10" s="196" t="s">
        <v>90</v>
      </c>
      <c r="F10" s="251">
        <f t="shared" si="0"/>
        <v>246250</v>
      </c>
      <c r="G10" s="515"/>
      <c r="H10" s="507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19"/>
      <c r="C11" s="502"/>
      <c r="D11" s="196">
        <v>45874</v>
      </c>
      <c r="E11" s="196" t="s">
        <v>91</v>
      </c>
      <c r="F11" s="251">
        <f t="shared" si="0"/>
        <v>275843</v>
      </c>
      <c r="G11" s="513">
        <f>SUM(F11:F17)</f>
        <v>1673202</v>
      </c>
      <c r="H11" s="507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19"/>
      <c r="C12" s="502"/>
      <c r="D12" s="196">
        <v>45875</v>
      </c>
      <c r="E12" s="196" t="s">
        <v>92</v>
      </c>
      <c r="F12" s="251">
        <f t="shared" si="0"/>
        <v>255183</v>
      </c>
      <c r="G12" s="514"/>
      <c r="H12" s="507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19"/>
      <c r="C13" s="502"/>
      <c r="D13" s="196">
        <v>45876</v>
      </c>
      <c r="E13" s="196" t="s">
        <v>93</v>
      </c>
      <c r="F13" s="251">
        <f t="shared" si="0"/>
        <v>235184</v>
      </c>
      <c r="G13" s="514"/>
      <c r="H13" s="507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19"/>
      <c r="C14" s="502"/>
      <c r="D14" s="196">
        <v>45877</v>
      </c>
      <c r="E14" s="196" t="s">
        <v>88</v>
      </c>
      <c r="F14" s="251">
        <f t="shared" si="0"/>
        <v>195967</v>
      </c>
      <c r="G14" s="514"/>
      <c r="H14" s="507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19"/>
      <c r="C15" s="502"/>
      <c r="D15" s="196">
        <v>45878</v>
      </c>
      <c r="E15" s="196" t="s">
        <v>89</v>
      </c>
      <c r="F15" s="251">
        <f t="shared" si="0"/>
        <v>208309</v>
      </c>
      <c r="G15" s="514"/>
      <c r="H15" s="507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19"/>
      <c r="C16" s="502"/>
      <c r="D16" s="196">
        <v>45879</v>
      </c>
      <c r="E16" s="196" t="s">
        <v>84</v>
      </c>
      <c r="F16" s="251">
        <f t="shared" si="0"/>
        <v>256296</v>
      </c>
      <c r="G16" s="514"/>
      <c r="H16" s="507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20"/>
      <c r="C17" s="502"/>
      <c r="D17" s="196">
        <v>45880</v>
      </c>
      <c r="E17" s="196" t="s">
        <v>90</v>
      </c>
      <c r="F17" s="251">
        <f t="shared" si="0"/>
        <v>246420</v>
      </c>
      <c r="G17" s="515"/>
      <c r="H17" s="507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500">
        <f>D26</f>
        <v>45889</v>
      </c>
      <c r="C18" s="502"/>
      <c r="D18" s="193">
        <v>45881</v>
      </c>
      <c r="E18" s="193" t="s">
        <v>91</v>
      </c>
      <c r="F18" s="251">
        <f t="shared" si="0"/>
        <v>239747</v>
      </c>
      <c r="G18" s="516">
        <f t="shared" ref="G18" si="19">SUM(F18:F24)</f>
        <v>1628812</v>
      </c>
      <c r="H18" s="507"/>
      <c r="I18" s="252">
        <v>38430</v>
      </c>
      <c r="J18" s="277">
        <f t="shared" si="1"/>
        <v>0.16029397656696434</v>
      </c>
      <c r="K18" s="252">
        <v>59833</v>
      </c>
      <c r="L18" s="277">
        <f t="shared" si="2"/>
        <v>0.2495672521449695</v>
      </c>
      <c r="M18" s="252">
        <f t="shared" si="3"/>
        <v>98263</v>
      </c>
      <c r="N18" s="277">
        <f t="shared" si="4"/>
        <v>0.40986122871193381</v>
      </c>
      <c r="O18" s="252">
        <v>10694</v>
      </c>
      <c r="P18" s="277">
        <f t="shared" si="5"/>
        <v>4.4605354811530488E-2</v>
      </c>
      <c r="Q18" s="252">
        <v>7088</v>
      </c>
      <c r="R18" s="277">
        <f t="shared" si="6"/>
        <v>2.9564499242951944E-2</v>
      </c>
      <c r="S18" s="252">
        <f t="shared" si="7"/>
        <v>17782</v>
      </c>
      <c r="T18" s="277">
        <f t="shared" si="8"/>
        <v>7.416985405448244E-2</v>
      </c>
      <c r="U18" s="252">
        <v>22429</v>
      </c>
      <c r="V18" s="277">
        <f t="shared" si="9"/>
        <v>9.3552786896186402E-2</v>
      </c>
      <c r="W18" s="252">
        <v>4275</v>
      </c>
      <c r="X18" s="277">
        <f t="shared" si="10"/>
        <v>1.783129715908854E-2</v>
      </c>
      <c r="Y18" s="252">
        <v>17802</v>
      </c>
      <c r="Z18" s="277">
        <f t="shared" si="11"/>
        <v>7.4253275327741328E-2</v>
      </c>
      <c r="AA18" s="252">
        <v>11137</v>
      </c>
      <c r="AB18" s="277">
        <f t="shared" si="12"/>
        <v>4.6453136014214982E-2</v>
      </c>
      <c r="AC18" s="252">
        <f t="shared" si="13"/>
        <v>28939</v>
      </c>
      <c r="AD18" s="277">
        <f t="shared" si="14"/>
        <v>0.12070641134195631</v>
      </c>
      <c r="AE18" s="252">
        <v>25364</v>
      </c>
      <c r="AF18" s="277">
        <f t="shared" si="15"/>
        <v>0.10579485874692905</v>
      </c>
      <c r="AG18" s="252">
        <v>2453</v>
      </c>
      <c r="AH18" s="277">
        <f t="shared" si="16"/>
        <v>1.0231619165203319E-2</v>
      </c>
      <c r="AI18" s="252">
        <v>34576</v>
      </c>
      <c r="AJ18" s="277">
        <f t="shared" si="17"/>
        <v>0.14421869720997552</v>
      </c>
      <c r="AK18" s="252">
        <v>5666</v>
      </c>
      <c r="AL18" s="277">
        <f t="shared" si="18"/>
        <v>2.3633246714244601E-2</v>
      </c>
    </row>
    <row r="19" spans="2:38" s="73" customFormat="1" ht="14.25" hidden="1" outlineLevel="1">
      <c r="B19" s="501"/>
      <c r="C19" s="502"/>
      <c r="D19" s="193">
        <v>45882</v>
      </c>
      <c r="E19" s="193" t="s">
        <v>92</v>
      </c>
      <c r="F19" s="251">
        <f t="shared" si="0"/>
        <v>246278</v>
      </c>
      <c r="G19" s="516"/>
      <c r="H19" s="507"/>
      <c r="I19" s="252">
        <v>41211</v>
      </c>
      <c r="J19" s="277">
        <f t="shared" si="1"/>
        <v>0.16733528776423393</v>
      </c>
      <c r="K19" s="252">
        <v>59689</v>
      </c>
      <c r="L19" s="277">
        <f t="shared" si="2"/>
        <v>0.24236431999610197</v>
      </c>
      <c r="M19" s="252">
        <f t="shared" si="3"/>
        <v>100900</v>
      </c>
      <c r="N19" s="277">
        <f t="shared" si="4"/>
        <v>0.40969960776033587</v>
      </c>
      <c r="O19" s="252">
        <v>11089</v>
      </c>
      <c r="P19" s="277">
        <f t="shared" si="5"/>
        <v>4.5026352333541769E-2</v>
      </c>
      <c r="Q19" s="252">
        <v>7092</v>
      </c>
      <c r="R19" s="277">
        <f t="shared" si="6"/>
        <v>2.8796725651499527E-2</v>
      </c>
      <c r="S19" s="252">
        <f t="shared" si="7"/>
        <v>18181</v>
      </c>
      <c r="T19" s="277">
        <f t="shared" si="8"/>
        <v>7.3823077985041299E-2</v>
      </c>
      <c r="U19" s="252">
        <v>23733</v>
      </c>
      <c r="V19" s="277">
        <f t="shared" si="9"/>
        <v>9.6366707541883562E-2</v>
      </c>
      <c r="W19" s="252">
        <v>5388</v>
      </c>
      <c r="X19" s="277">
        <f t="shared" si="10"/>
        <v>2.1877715427281366E-2</v>
      </c>
      <c r="Y19" s="252">
        <v>16816</v>
      </c>
      <c r="Z19" s="277">
        <f t="shared" si="11"/>
        <v>6.8280560992049641E-2</v>
      </c>
      <c r="AA19" s="252">
        <v>10778</v>
      </c>
      <c r="AB19" s="277">
        <f t="shared" si="12"/>
        <v>4.3763551758581765E-2</v>
      </c>
      <c r="AC19" s="252">
        <f t="shared" si="13"/>
        <v>27594</v>
      </c>
      <c r="AD19" s="277">
        <f t="shared" si="14"/>
        <v>0.11204411275063141</v>
      </c>
      <c r="AE19" s="252">
        <v>25484</v>
      </c>
      <c r="AF19" s="277">
        <f t="shared" si="15"/>
        <v>0.10347655901054906</v>
      </c>
      <c r="AG19" s="252">
        <v>2577</v>
      </c>
      <c r="AH19" s="277">
        <f t="shared" si="16"/>
        <v>1.0463784828527112E-2</v>
      </c>
      <c r="AI19" s="252">
        <v>36617</v>
      </c>
      <c r="AJ19" s="277">
        <f t="shared" si="17"/>
        <v>0.14868157123250961</v>
      </c>
      <c r="AK19" s="252">
        <v>5804</v>
      </c>
      <c r="AL19" s="277">
        <f t="shared" si="18"/>
        <v>2.3566863463240727E-2</v>
      </c>
    </row>
    <row r="20" spans="2:38" s="73" customFormat="1" ht="14.25" hidden="1" outlineLevel="1">
      <c r="B20" s="501"/>
      <c r="C20" s="502"/>
      <c r="D20" s="193">
        <v>45883</v>
      </c>
      <c r="E20" s="193" t="s">
        <v>93</v>
      </c>
      <c r="F20" s="251">
        <f t="shared" si="0"/>
        <v>233538</v>
      </c>
      <c r="G20" s="516"/>
      <c r="H20" s="507"/>
      <c r="I20" s="252">
        <v>40749</v>
      </c>
      <c r="J20" s="277">
        <f t="shared" si="1"/>
        <v>0.17448552269866147</v>
      </c>
      <c r="K20" s="252">
        <v>55720</v>
      </c>
      <c r="L20" s="277">
        <f t="shared" si="2"/>
        <v>0.23859072185254648</v>
      </c>
      <c r="M20" s="252">
        <f t="shared" si="3"/>
        <v>96469</v>
      </c>
      <c r="N20" s="277">
        <f t="shared" si="4"/>
        <v>0.41307624455120795</v>
      </c>
      <c r="O20" s="252">
        <v>10835</v>
      </c>
      <c r="P20" s="277">
        <f t="shared" si="5"/>
        <v>4.6395019225993199E-2</v>
      </c>
      <c r="Q20" s="252">
        <v>6926</v>
      </c>
      <c r="R20" s="277">
        <f t="shared" si="6"/>
        <v>2.9656843854105115E-2</v>
      </c>
      <c r="S20" s="252">
        <f t="shared" si="7"/>
        <v>17761</v>
      </c>
      <c r="T20" s="277">
        <f t="shared" si="8"/>
        <v>7.6051863080098314E-2</v>
      </c>
      <c r="U20" s="252">
        <v>22724</v>
      </c>
      <c r="V20" s="277">
        <f t="shared" si="9"/>
        <v>9.73032226018892E-2</v>
      </c>
      <c r="W20" s="252">
        <v>5340</v>
      </c>
      <c r="X20" s="277">
        <f t="shared" si="10"/>
        <v>2.2865657837268454E-2</v>
      </c>
      <c r="Y20" s="252">
        <v>14789</v>
      </c>
      <c r="Z20" s="277">
        <f t="shared" si="11"/>
        <v>6.332588272572344E-2</v>
      </c>
      <c r="AA20" s="252">
        <v>9553</v>
      </c>
      <c r="AB20" s="277">
        <f t="shared" si="12"/>
        <v>4.0905548561690173E-2</v>
      </c>
      <c r="AC20" s="252">
        <f t="shared" si="13"/>
        <v>24342</v>
      </c>
      <c r="AD20" s="277">
        <f t="shared" si="14"/>
        <v>0.10423143128741361</v>
      </c>
      <c r="AE20" s="252">
        <v>22909</v>
      </c>
      <c r="AF20" s="277">
        <f t="shared" si="15"/>
        <v>9.8095384905240265E-2</v>
      </c>
      <c r="AG20" s="252">
        <v>2503</v>
      </c>
      <c r="AH20" s="277">
        <f t="shared" si="16"/>
        <v>1.0717741866420025E-2</v>
      </c>
      <c r="AI20" s="252">
        <v>35648</v>
      </c>
      <c r="AJ20" s="277">
        <f t="shared" si="17"/>
        <v>0.15264325291815464</v>
      </c>
      <c r="AK20" s="252">
        <v>5842</v>
      </c>
      <c r="AL20" s="277">
        <f t="shared" si="18"/>
        <v>2.5015200952307547E-2</v>
      </c>
    </row>
    <row r="21" spans="2:38" s="73" customFormat="1" ht="14.25" hidden="1" outlineLevel="1">
      <c r="B21" s="501"/>
      <c r="C21" s="502"/>
      <c r="D21" s="193">
        <v>45884</v>
      </c>
      <c r="E21" s="193" t="s">
        <v>88</v>
      </c>
      <c r="F21" s="251">
        <f t="shared" si="0"/>
        <v>198328</v>
      </c>
      <c r="G21" s="516"/>
      <c r="H21" s="507"/>
      <c r="I21" s="252">
        <v>30430</v>
      </c>
      <c r="J21" s="277">
        <f t="shared" si="1"/>
        <v>0.15343269734984472</v>
      </c>
      <c r="K21" s="252">
        <v>50538</v>
      </c>
      <c r="L21" s="277">
        <f t="shared" si="2"/>
        <v>0.25482029768867737</v>
      </c>
      <c r="M21" s="252">
        <f t="shared" si="3"/>
        <v>80968</v>
      </c>
      <c r="N21" s="277">
        <f t="shared" si="4"/>
        <v>0.40825299503852203</v>
      </c>
      <c r="O21" s="252">
        <v>8643</v>
      </c>
      <c r="P21" s="277">
        <f t="shared" si="5"/>
        <v>4.3579323141462629E-2</v>
      </c>
      <c r="Q21" s="252">
        <v>6063</v>
      </c>
      <c r="R21" s="277">
        <f t="shared" si="6"/>
        <v>3.0570569964906619E-2</v>
      </c>
      <c r="S21" s="252">
        <f t="shared" si="7"/>
        <v>14706</v>
      </c>
      <c r="T21" s="277">
        <f t="shared" si="8"/>
        <v>7.4149893106369241E-2</v>
      </c>
      <c r="U21" s="252">
        <v>18690</v>
      </c>
      <c r="V21" s="277">
        <f t="shared" si="9"/>
        <v>9.4237828244120844E-2</v>
      </c>
      <c r="W21" s="252">
        <v>4427</v>
      </c>
      <c r="X21" s="277">
        <f t="shared" si="10"/>
        <v>2.2321608648299785E-2</v>
      </c>
      <c r="Y21" s="252">
        <v>12785</v>
      </c>
      <c r="Z21" s="277">
        <f t="shared" si="11"/>
        <v>6.4463918357468439E-2</v>
      </c>
      <c r="AA21" s="252">
        <v>9273</v>
      </c>
      <c r="AB21" s="277">
        <f t="shared" si="12"/>
        <v>4.6755879149691419E-2</v>
      </c>
      <c r="AC21" s="252">
        <f t="shared" si="13"/>
        <v>22058</v>
      </c>
      <c r="AD21" s="277">
        <f t="shared" si="14"/>
        <v>0.11121979750715985</v>
      </c>
      <c r="AE21" s="252">
        <v>17812</v>
      </c>
      <c r="AF21" s="277">
        <f t="shared" si="15"/>
        <v>8.9810818442176601E-2</v>
      </c>
      <c r="AG21" s="252">
        <v>2086</v>
      </c>
      <c r="AH21" s="277">
        <f t="shared" si="16"/>
        <v>1.0517929893913114E-2</v>
      </c>
      <c r="AI21" s="252">
        <v>32073</v>
      </c>
      <c r="AJ21" s="277">
        <f t="shared" si="17"/>
        <v>0.16171695373320963</v>
      </c>
      <c r="AK21" s="252">
        <v>5508</v>
      </c>
      <c r="AL21" s="277">
        <f t="shared" si="18"/>
        <v>2.7772175386228875E-2</v>
      </c>
    </row>
    <row r="22" spans="2:38" s="73" customFormat="1" ht="14.25" hidden="1" outlineLevel="1">
      <c r="B22" s="501"/>
      <c r="C22" s="502"/>
      <c r="D22" s="193">
        <v>45885</v>
      </c>
      <c r="E22" s="193" t="s">
        <v>89</v>
      </c>
      <c r="F22" s="251">
        <f t="shared" si="0"/>
        <v>202709</v>
      </c>
      <c r="G22" s="516"/>
      <c r="H22" s="507"/>
      <c r="I22" s="252">
        <v>29187</v>
      </c>
      <c r="J22" s="277">
        <f t="shared" si="1"/>
        <v>0.1439847268744851</v>
      </c>
      <c r="K22" s="252">
        <v>56899</v>
      </c>
      <c r="L22" s="277">
        <f t="shared" si="2"/>
        <v>0.28069301313705852</v>
      </c>
      <c r="M22" s="252">
        <f t="shared" si="3"/>
        <v>86086</v>
      </c>
      <c r="N22" s="277">
        <f t="shared" si="4"/>
        <v>0.42467774001154363</v>
      </c>
      <c r="O22" s="252">
        <v>8492</v>
      </c>
      <c r="P22" s="277">
        <f t="shared" si="5"/>
        <v>4.1892565204307654E-2</v>
      </c>
      <c r="Q22" s="252">
        <v>6080</v>
      </c>
      <c r="R22" s="277">
        <f t="shared" si="6"/>
        <v>2.9993734861303641E-2</v>
      </c>
      <c r="S22" s="252">
        <f t="shared" si="7"/>
        <v>14572</v>
      </c>
      <c r="T22" s="277">
        <f t="shared" si="8"/>
        <v>7.1886300065611294E-2</v>
      </c>
      <c r="U22" s="252">
        <v>18017</v>
      </c>
      <c r="V22" s="277">
        <f t="shared" si="9"/>
        <v>8.8881105426991402E-2</v>
      </c>
      <c r="W22" s="252">
        <v>4221</v>
      </c>
      <c r="X22" s="277">
        <f t="shared" si="10"/>
        <v>2.082295310025702E-2</v>
      </c>
      <c r="Y22" s="252">
        <v>13058</v>
      </c>
      <c r="Z22" s="277">
        <f t="shared" si="11"/>
        <v>6.4417465430740617E-2</v>
      </c>
      <c r="AA22" s="252">
        <v>10739</v>
      </c>
      <c r="AB22" s="277">
        <f t="shared" si="12"/>
        <v>5.2977420834792732E-2</v>
      </c>
      <c r="AC22" s="252">
        <f t="shared" si="13"/>
        <v>23797</v>
      </c>
      <c r="AD22" s="277">
        <f t="shared" si="14"/>
        <v>0.11739488626553335</v>
      </c>
      <c r="AE22" s="252">
        <v>17495</v>
      </c>
      <c r="AF22" s="277">
        <f t="shared" si="15"/>
        <v>8.6305985427386059E-2</v>
      </c>
      <c r="AG22" s="252">
        <v>2109</v>
      </c>
      <c r="AH22" s="277">
        <f t="shared" si="16"/>
        <v>1.04040767800147E-2</v>
      </c>
      <c r="AI22" s="252">
        <v>31224</v>
      </c>
      <c r="AJ22" s="277">
        <f t="shared" si="17"/>
        <v>0.15403361468903701</v>
      </c>
      <c r="AK22" s="252">
        <v>5188</v>
      </c>
      <c r="AL22" s="277">
        <f t="shared" si="18"/>
        <v>2.5593338233625543E-2</v>
      </c>
    </row>
    <row r="23" spans="2:38" s="73" customFormat="1" ht="14.25" hidden="1" outlineLevel="1">
      <c r="B23" s="501"/>
      <c r="C23" s="502"/>
      <c r="D23" s="193">
        <v>45886</v>
      </c>
      <c r="E23" s="193" t="s">
        <v>84</v>
      </c>
      <c r="F23" s="251">
        <f t="shared" si="0"/>
        <v>254386</v>
      </c>
      <c r="G23" s="516"/>
      <c r="H23" s="507"/>
      <c r="I23" s="252">
        <v>42588</v>
      </c>
      <c r="J23" s="277">
        <f t="shared" si="1"/>
        <v>0.16741487346001746</v>
      </c>
      <c r="K23" s="252">
        <v>63843</v>
      </c>
      <c r="L23" s="277">
        <f t="shared" si="2"/>
        <v>0.25096899986634486</v>
      </c>
      <c r="M23" s="252">
        <f t="shared" si="3"/>
        <v>106431</v>
      </c>
      <c r="N23" s="277">
        <f t="shared" si="4"/>
        <v>0.41838387332636229</v>
      </c>
      <c r="O23" s="252">
        <v>12152</v>
      </c>
      <c r="P23" s="277">
        <f t="shared" si="5"/>
        <v>4.7769924445527662E-2</v>
      </c>
      <c r="Q23" s="252">
        <v>7405</v>
      </c>
      <c r="R23" s="277">
        <f t="shared" si="6"/>
        <v>2.910930632975085E-2</v>
      </c>
      <c r="S23" s="252">
        <f t="shared" si="7"/>
        <v>19557</v>
      </c>
      <c r="T23" s="277">
        <f t="shared" si="8"/>
        <v>7.6879230775278515E-2</v>
      </c>
      <c r="U23" s="252">
        <v>23455</v>
      </c>
      <c r="V23" s="277">
        <f t="shared" si="9"/>
        <v>9.220240107553089E-2</v>
      </c>
      <c r="W23" s="252">
        <v>4816</v>
      </c>
      <c r="X23" s="277">
        <f t="shared" si="10"/>
        <v>1.8931859457674557E-2</v>
      </c>
      <c r="Y23" s="252">
        <v>15520</v>
      </c>
      <c r="Z23" s="277">
        <f t="shared" si="11"/>
        <v>6.1009646757290099E-2</v>
      </c>
      <c r="AA23" s="252">
        <v>11577</v>
      </c>
      <c r="AB23" s="277">
        <f t="shared" si="12"/>
        <v>4.5509579929713113E-2</v>
      </c>
      <c r="AC23" s="252">
        <f t="shared" si="13"/>
        <v>27097</v>
      </c>
      <c r="AD23" s="277">
        <f t="shared" si="14"/>
        <v>0.10651922668700321</v>
      </c>
      <c r="AE23" s="252">
        <v>26601</v>
      </c>
      <c r="AF23" s="277">
        <f t="shared" si="15"/>
        <v>0.10456943385249189</v>
      </c>
      <c r="AG23" s="252">
        <v>2692</v>
      </c>
      <c r="AH23" s="277">
        <f t="shared" si="16"/>
        <v>1.0582343367952638E-2</v>
      </c>
      <c r="AI23" s="252">
        <v>37901</v>
      </c>
      <c r="AJ23" s="277">
        <f t="shared" si="17"/>
        <v>0.14899011738067347</v>
      </c>
      <c r="AK23" s="252">
        <v>5836</v>
      </c>
      <c r="AL23" s="277">
        <f t="shared" si="18"/>
        <v>2.294151407703254E-2</v>
      </c>
    </row>
    <row r="24" spans="2:38" s="73" customFormat="1" ht="14.25" hidden="1" outlineLevel="1">
      <c r="B24" s="501"/>
      <c r="C24" s="502"/>
      <c r="D24" s="193">
        <v>45887</v>
      </c>
      <c r="E24" s="193" t="s">
        <v>90</v>
      </c>
      <c r="F24" s="251">
        <f t="shared" si="0"/>
        <v>253826</v>
      </c>
      <c r="G24" s="516"/>
      <c r="H24" s="507"/>
      <c r="I24" s="252">
        <v>42235</v>
      </c>
      <c r="J24" s="277">
        <f t="shared" si="1"/>
        <v>0.16639351366684263</v>
      </c>
      <c r="K24" s="252">
        <v>68514</v>
      </c>
      <c r="L24" s="277">
        <f t="shared" si="2"/>
        <v>0.26992506677802902</v>
      </c>
      <c r="M24" s="252">
        <f t="shared" si="3"/>
        <v>110749</v>
      </c>
      <c r="N24" s="277">
        <f t="shared" si="4"/>
        <v>0.43631858044487171</v>
      </c>
      <c r="O24" s="252">
        <v>11683</v>
      </c>
      <c r="P24" s="277">
        <f t="shared" si="5"/>
        <v>4.6027593705924533E-2</v>
      </c>
      <c r="Q24" s="252">
        <v>7636</v>
      </c>
      <c r="R24" s="277">
        <f t="shared" si="6"/>
        <v>3.0083600576773065E-2</v>
      </c>
      <c r="S24" s="252">
        <f t="shared" si="7"/>
        <v>19319</v>
      </c>
      <c r="T24" s="277">
        <f t="shared" si="8"/>
        <v>7.6111194282697595E-2</v>
      </c>
      <c r="U24" s="252">
        <v>22827</v>
      </c>
      <c r="V24" s="277">
        <f t="shared" si="9"/>
        <v>8.9931685485332466E-2</v>
      </c>
      <c r="W24" s="252">
        <v>4685</v>
      </c>
      <c r="X24" s="277">
        <f t="shared" si="10"/>
        <v>1.8457526021762941E-2</v>
      </c>
      <c r="Y24" s="252">
        <v>14300</v>
      </c>
      <c r="Z24" s="277">
        <f t="shared" si="11"/>
        <v>5.6337806213705453E-2</v>
      </c>
      <c r="AA24" s="252">
        <v>11357</v>
      </c>
      <c r="AB24" s="277">
        <f t="shared" si="12"/>
        <v>4.4743249312521174E-2</v>
      </c>
      <c r="AC24" s="252">
        <f t="shared" si="13"/>
        <v>25657</v>
      </c>
      <c r="AD24" s="277">
        <f t="shared" si="14"/>
        <v>0.10108105552622662</v>
      </c>
      <c r="AE24" s="252">
        <v>25695</v>
      </c>
      <c r="AF24" s="277">
        <f t="shared" si="15"/>
        <v>0.10123076438189942</v>
      </c>
      <c r="AG24" s="252">
        <v>2497</v>
      </c>
      <c r="AH24" s="277">
        <f t="shared" si="16"/>
        <v>9.8374477003931836E-3</v>
      </c>
      <c r="AI24" s="252">
        <v>36840</v>
      </c>
      <c r="AJ24" s="277">
        <f t="shared" si="17"/>
        <v>0.14513879586803557</v>
      </c>
      <c r="AK24" s="252">
        <v>5557</v>
      </c>
      <c r="AL24" s="277">
        <f t="shared" si="18"/>
        <v>2.1892950288780504E-2</v>
      </c>
    </row>
    <row r="25" spans="2:38" s="73" customFormat="1" ht="14.25" hidden="1" outlineLevel="1">
      <c r="B25" s="500">
        <f>D26</f>
        <v>45889</v>
      </c>
      <c r="C25" s="502"/>
      <c r="D25" s="193">
        <v>45888</v>
      </c>
      <c r="E25" s="193" t="s">
        <v>91</v>
      </c>
      <c r="F25" s="251">
        <f t="shared" si="0"/>
        <v>255899</v>
      </c>
      <c r="G25" s="516">
        <f t="shared" ref="G25" si="20">SUM(F25:F31)</f>
        <v>1643193</v>
      </c>
      <c r="H25" s="507"/>
      <c r="I25" s="361">
        <v>46352</v>
      </c>
      <c r="J25" s="277">
        <f t="shared" si="1"/>
        <v>0.18113396300884332</v>
      </c>
      <c r="K25" s="361">
        <v>67269</v>
      </c>
      <c r="L25" s="277">
        <f t="shared" si="2"/>
        <v>0.26287324295913622</v>
      </c>
      <c r="M25" s="361">
        <f t="shared" si="3"/>
        <v>113621</v>
      </c>
      <c r="N25" s="277">
        <f t="shared" si="4"/>
        <v>0.44400720596797955</v>
      </c>
      <c r="O25" s="361">
        <v>16029</v>
      </c>
      <c r="P25" s="277">
        <f t="shared" si="5"/>
        <v>6.2637993896029295E-2</v>
      </c>
      <c r="Q25" s="361">
        <v>7516</v>
      </c>
      <c r="R25" s="277">
        <f t="shared" si="6"/>
        <v>2.9370962762652452E-2</v>
      </c>
      <c r="S25" s="361">
        <f t="shared" si="7"/>
        <v>23545</v>
      </c>
      <c r="T25" s="277">
        <f t="shared" si="8"/>
        <v>9.2008956658681751E-2</v>
      </c>
      <c r="U25" s="361">
        <v>22469</v>
      </c>
      <c r="V25" s="277">
        <f t="shared" si="9"/>
        <v>8.7804172740026332E-2</v>
      </c>
      <c r="W25" s="361">
        <v>3893</v>
      </c>
      <c r="X25" s="277">
        <f t="shared" si="10"/>
        <v>1.5213033267031134E-2</v>
      </c>
      <c r="Y25" s="361">
        <v>14371</v>
      </c>
      <c r="Z25" s="277">
        <f t="shared" si="11"/>
        <v>5.6158875181223845E-2</v>
      </c>
      <c r="AA25" s="361">
        <v>10857</v>
      </c>
      <c r="AB25" s="277">
        <f t="shared" si="12"/>
        <v>4.2426894985912414E-2</v>
      </c>
      <c r="AC25" s="361">
        <f t="shared" si="13"/>
        <v>25228</v>
      </c>
      <c r="AD25" s="277">
        <f t="shared" si="14"/>
        <v>9.8585770167136252E-2</v>
      </c>
      <c r="AE25" s="361">
        <v>24265</v>
      </c>
      <c r="AF25" s="277">
        <f t="shared" si="15"/>
        <v>9.4822566715774589E-2</v>
      </c>
      <c r="AG25" s="361">
        <v>2118</v>
      </c>
      <c r="AH25" s="277">
        <f t="shared" si="16"/>
        <v>8.2767029179480964E-3</v>
      </c>
      <c r="AI25" s="361">
        <v>35191</v>
      </c>
      <c r="AJ25" s="277">
        <f t="shared" si="17"/>
        <v>0.13751909933215839</v>
      </c>
      <c r="AK25" s="361">
        <v>5569</v>
      </c>
      <c r="AL25" s="277">
        <f t="shared" si="18"/>
        <v>2.1762492233263906E-2</v>
      </c>
    </row>
    <row r="26" spans="2:38" s="73" customFormat="1" ht="14.25" hidden="1" outlineLevel="1">
      <c r="B26" s="501"/>
      <c r="C26" s="502"/>
      <c r="D26" s="193">
        <v>45889</v>
      </c>
      <c r="E26" s="193" t="s">
        <v>92</v>
      </c>
      <c r="F26" s="251">
        <f t="shared" si="0"/>
        <v>251326</v>
      </c>
      <c r="G26" s="516"/>
      <c r="H26" s="507"/>
      <c r="I26" s="361">
        <v>45381</v>
      </c>
      <c r="J26" s="277">
        <f t="shared" si="1"/>
        <v>0.18056627646960521</v>
      </c>
      <c r="K26" s="361">
        <v>65750</v>
      </c>
      <c r="L26" s="277">
        <f t="shared" si="2"/>
        <v>0.26161240778908668</v>
      </c>
      <c r="M26" s="361">
        <f t="shared" si="3"/>
        <v>111131</v>
      </c>
      <c r="N26" s="277">
        <f t="shared" si="4"/>
        <v>0.44217868425869189</v>
      </c>
      <c r="O26" s="361">
        <v>14229</v>
      </c>
      <c r="P26" s="277">
        <f t="shared" si="5"/>
        <v>5.6615710272713525E-2</v>
      </c>
      <c r="Q26" s="361">
        <v>7267</v>
      </c>
      <c r="R26" s="277">
        <f t="shared" si="6"/>
        <v>2.8914636766590007E-2</v>
      </c>
      <c r="S26" s="361">
        <f t="shared" si="7"/>
        <v>21496</v>
      </c>
      <c r="T26" s="277">
        <f t="shared" si="8"/>
        <v>8.5530347039303539E-2</v>
      </c>
      <c r="U26" s="361">
        <v>22259</v>
      </c>
      <c r="V26" s="277">
        <f t="shared" si="9"/>
        <v>8.8566244638437722E-2</v>
      </c>
      <c r="W26" s="361">
        <v>3682</v>
      </c>
      <c r="X26" s="277">
        <f t="shared" si="10"/>
        <v>1.4650294836188854E-2</v>
      </c>
      <c r="Y26" s="361">
        <v>14376</v>
      </c>
      <c r="Z26" s="277">
        <f t="shared" si="11"/>
        <v>5.7200607975299016E-2</v>
      </c>
      <c r="AA26" s="361">
        <v>10248</v>
      </c>
      <c r="AB26" s="277">
        <f t="shared" si="12"/>
        <v>4.0775725551673921E-2</v>
      </c>
      <c r="AC26" s="361">
        <f t="shared" si="13"/>
        <v>24624</v>
      </c>
      <c r="AD26" s="277">
        <f t="shared" si="14"/>
        <v>9.7976333526972936E-2</v>
      </c>
      <c r="AE26" s="361">
        <v>23255</v>
      </c>
      <c r="AF26" s="277">
        <f t="shared" si="15"/>
        <v>9.2529224990649597E-2</v>
      </c>
      <c r="AG26" s="361">
        <v>2191</v>
      </c>
      <c r="AH26" s="277">
        <f t="shared" si="16"/>
        <v>8.7177609956789193E-3</v>
      </c>
      <c r="AI26" s="361">
        <v>36754</v>
      </c>
      <c r="AJ26" s="277">
        <f t="shared" si="17"/>
        <v>0.14624034123011548</v>
      </c>
      <c r="AK26" s="361">
        <v>5934</v>
      </c>
      <c r="AL26" s="277">
        <f t="shared" si="18"/>
        <v>2.361076848396107E-2</v>
      </c>
    </row>
    <row r="27" spans="2:38" s="73" customFormat="1" ht="14.25" hidden="1" outlineLevel="1">
      <c r="B27" s="501"/>
      <c r="C27" s="502"/>
      <c r="D27" s="193">
        <v>45890</v>
      </c>
      <c r="E27" s="193" t="s">
        <v>93</v>
      </c>
      <c r="F27" s="251">
        <f t="shared" si="0"/>
        <v>234557</v>
      </c>
      <c r="G27" s="516"/>
      <c r="H27" s="507"/>
      <c r="I27" s="361">
        <v>44162</v>
      </c>
      <c r="J27" s="277">
        <f t="shared" si="1"/>
        <v>0.18827832893497104</v>
      </c>
      <c r="K27" s="361">
        <v>59669</v>
      </c>
      <c r="L27" s="277">
        <f t="shared" si="2"/>
        <v>0.2543901908704494</v>
      </c>
      <c r="M27" s="361">
        <f t="shared" si="3"/>
        <v>103831</v>
      </c>
      <c r="N27" s="277">
        <f t="shared" si="4"/>
        <v>0.44266851980542044</v>
      </c>
      <c r="O27" s="361">
        <v>13560</v>
      </c>
      <c r="P27" s="277">
        <f t="shared" si="5"/>
        <v>5.7811107747796908E-2</v>
      </c>
      <c r="Q27" s="361">
        <v>7066</v>
      </c>
      <c r="R27" s="277">
        <f t="shared" si="6"/>
        <v>3.0124873698077651E-2</v>
      </c>
      <c r="S27" s="361">
        <f t="shared" si="7"/>
        <v>20626</v>
      </c>
      <c r="T27" s="277">
        <f t="shared" si="8"/>
        <v>8.793598144587457E-2</v>
      </c>
      <c r="U27" s="361">
        <v>20555</v>
      </c>
      <c r="V27" s="277">
        <f t="shared" si="9"/>
        <v>8.7633283167844064E-2</v>
      </c>
      <c r="W27" s="361">
        <v>3021</v>
      </c>
      <c r="X27" s="277">
        <f t="shared" si="10"/>
        <v>1.2879598562396347E-2</v>
      </c>
      <c r="Y27" s="361">
        <v>13477</v>
      </c>
      <c r="Z27" s="277">
        <f t="shared" si="11"/>
        <v>5.7457249197423226E-2</v>
      </c>
      <c r="AA27" s="361">
        <v>8935</v>
      </c>
      <c r="AB27" s="277">
        <f t="shared" si="12"/>
        <v>3.8093086115528418E-2</v>
      </c>
      <c r="AC27" s="361">
        <f t="shared" si="13"/>
        <v>22412</v>
      </c>
      <c r="AD27" s="277">
        <f t="shared" si="14"/>
        <v>9.5550335312951651E-2</v>
      </c>
      <c r="AE27" s="361">
        <v>21520</v>
      </c>
      <c r="AF27" s="277">
        <f t="shared" si="15"/>
        <v>9.1747421735441703E-2</v>
      </c>
      <c r="AG27" s="361">
        <v>2148</v>
      </c>
      <c r="AH27" s="277">
        <f t="shared" si="16"/>
        <v>9.1576887494297758E-3</v>
      </c>
      <c r="AI27" s="361">
        <v>34868</v>
      </c>
      <c r="AJ27" s="277">
        <f t="shared" si="17"/>
        <v>0.14865469800517572</v>
      </c>
      <c r="AK27" s="361">
        <v>5576</v>
      </c>
      <c r="AL27" s="277">
        <f t="shared" si="18"/>
        <v>2.3772473215465752E-2</v>
      </c>
    </row>
    <row r="28" spans="2:38" s="73" customFormat="1" ht="14.25" hidden="1" outlineLevel="1">
      <c r="B28" s="501"/>
      <c r="C28" s="502"/>
      <c r="D28" s="193">
        <v>45891</v>
      </c>
      <c r="E28" s="193" t="s">
        <v>88</v>
      </c>
      <c r="F28" s="251">
        <f t="shared" si="0"/>
        <v>195333</v>
      </c>
      <c r="G28" s="516"/>
      <c r="H28" s="507"/>
      <c r="I28" s="361">
        <v>34445</v>
      </c>
      <c r="J28" s="277">
        <f t="shared" si="1"/>
        <v>0.17633989136500233</v>
      </c>
      <c r="K28" s="361">
        <v>53446</v>
      </c>
      <c r="L28" s="277">
        <f t="shared" si="2"/>
        <v>0.27361480139044608</v>
      </c>
      <c r="M28" s="361">
        <f t="shared" si="3"/>
        <v>87891</v>
      </c>
      <c r="N28" s="277">
        <f t="shared" si="4"/>
        <v>0.44995469275544842</v>
      </c>
      <c r="O28" s="361">
        <v>11319</v>
      </c>
      <c r="P28" s="277">
        <f t="shared" si="5"/>
        <v>5.7947197862112394E-2</v>
      </c>
      <c r="Q28" s="361">
        <v>6079</v>
      </c>
      <c r="R28" s="277">
        <f t="shared" si="6"/>
        <v>3.1121213517429212E-2</v>
      </c>
      <c r="S28" s="361">
        <f t="shared" si="7"/>
        <v>17398</v>
      </c>
      <c r="T28" s="277">
        <f t="shared" si="8"/>
        <v>8.9068411379541607E-2</v>
      </c>
      <c r="U28" s="361">
        <v>16878</v>
      </c>
      <c r="V28" s="277">
        <f t="shared" si="9"/>
        <v>8.6406290795718085E-2</v>
      </c>
      <c r="W28" s="361">
        <v>2926</v>
      </c>
      <c r="X28" s="277">
        <f t="shared" si="10"/>
        <v>1.4979547746668509E-2</v>
      </c>
      <c r="Y28" s="361">
        <v>10823</v>
      </c>
      <c r="Z28" s="277">
        <f t="shared" si="11"/>
        <v>5.5407944382157646E-2</v>
      </c>
      <c r="AA28" s="361">
        <v>8734</v>
      </c>
      <c r="AB28" s="277">
        <f t="shared" si="12"/>
        <v>4.4713386882912771E-2</v>
      </c>
      <c r="AC28" s="361">
        <f t="shared" si="13"/>
        <v>19557</v>
      </c>
      <c r="AD28" s="277">
        <f t="shared" si="14"/>
        <v>0.10012133126507042</v>
      </c>
      <c r="AE28" s="361">
        <v>15588</v>
      </c>
      <c r="AF28" s="277">
        <f t="shared" si="15"/>
        <v>7.9802183962771264E-2</v>
      </c>
      <c r="AG28" s="361">
        <v>1709</v>
      </c>
      <c r="AH28" s="277">
        <f t="shared" si="16"/>
        <v>8.7491616879892282E-3</v>
      </c>
      <c r="AI28" s="361">
        <v>28192</v>
      </c>
      <c r="AJ28" s="277">
        <f t="shared" si="17"/>
        <v>0.14432789134452448</v>
      </c>
      <c r="AK28" s="361">
        <v>5194</v>
      </c>
      <c r="AL28" s="277">
        <f t="shared" si="18"/>
        <v>2.6590489062268026E-2</v>
      </c>
    </row>
    <row r="29" spans="2:38" s="73" customFormat="1" ht="14.25" hidden="1" outlineLevel="1">
      <c r="B29" s="501"/>
      <c r="C29" s="502"/>
      <c r="D29" s="193">
        <v>45892</v>
      </c>
      <c r="E29" s="193" t="s">
        <v>89</v>
      </c>
      <c r="F29" s="251">
        <f t="shared" si="0"/>
        <v>200546</v>
      </c>
      <c r="G29" s="516"/>
      <c r="H29" s="507"/>
      <c r="I29" s="361">
        <v>32892</v>
      </c>
      <c r="J29" s="277">
        <f t="shared" si="1"/>
        <v>0.16401224656687244</v>
      </c>
      <c r="K29" s="361">
        <v>59472</v>
      </c>
      <c r="L29" s="277">
        <f t="shared" si="2"/>
        <v>0.29655041736060556</v>
      </c>
      <c r="M29" s="361">
        <f t="shared" si="3"/>
        <v>92364</v>
      </c>
      <c r="N29" s="277">
        <f t="shared" si="4"/>
        <v>0.46056266392747797</v>
      </c>
      <c r="O29" s="361">
        <v>10836</v>
      </c>
      <c r="P29" s="277">
        <f t="shared" si="5"/>
        <v>5.4032491298754398E-2</v>
      </c>
      <c r="Q29" s="361">
        <v>6107</v>
      </c>
      <c r="R29" s="277">
        <f t="shared" si="6"/>
        <v>3.0451866404715127E-2</v>
      </c>
      <c r="S29" s="361">
        <f t="shared" si="7"/>
        <v>16943</v>
      </c>
      <c r="T29" s="277">
        <f t="shared" si="8"/>
        <v>8.4484357703469529E-2</v>
      </c>
      <c r="U29" s="361">
        <v>16422</v>
      </c>
      <c r="V29" s="277">
        <f t="shared" si="9"/>
        <v>8.1886449991523141E-2</v>
      </c>
      <c r="W29" s="361">
        <v>3226</v>
      </c>
      <c r="X29" s="277">
        <f t="shared" si="10"/>
        <v>1.6086084987982807E-2</v>
      </c>
      <c r="Y29" s="361">
        <v>10080</v>
      </c>
      <c r="Z29" s="277">
        <f t="shared" si="11"/>
        <v>5.0262782603492463E-2</v>
      </c>
      <c r="AA29" s="361">
        <v>11012</v>
      </c>
      <c r="AB29" s="277">
        <f t="shared" si="12"/>
        <v>5.4910095439450302E-2</v>
      </c>
      <c r="AC29" s="361">
        <f t="shared" si="13"/>
        <v>21092</v>
      </c>
      <c r="AD29" s="277">
        <f t="shared" si="14"/>
        <v>0.10517287804294277</v>
      </c>
      <c r="AE29" s="361">
        <v>15831</v>
      </c>
      <c r="AF29" s="277">
        <f t="shared" si="15"/>
        <v>7.8939495178163607E-2</v>
      </c>
      <c r="AG29" s="361">
        <v>1816</v>
      </c>
      <c r="AH29" s="277">
        <f t="shared" si="16"/>
        <v>9.055279088089516E-3</v>
      </c>
      <c r="AI29" s="361">
        <v>27826</v>
      </c>
      <c r="AJ29" s="277">
        <f t="shared" si="17"/>
        <v>0.13875120919888703</v>
      </c>
      <c r="AK29" s="361">
        <v>5026</v>
      </c>
      <c r="AL29" s="277">
        <f t="shared" si="18"/>
        <v>2.5061581881463603E-2</v>
      </c>
    </row>
    <row r="30" spans="2:38" s="73" customFormat="1" ht="14.25" hidden="1" outlineLevel="1">
      <c r="B30" s="501"/>
      <c r="C30" s="502"/>
      <c r="D30" s="193">
        <v>45893</v>
      </c>
      <c r="E30" s="193" t="s">
        <v>84</v>
      </c>
      <c r="F30" s="251">
        <f t="shared" si="0"/>
        <v>255114</v>
      </c>
      <c r="G30" s="516"/>
      <c r="H30" s="507"/>
      <c r="I30" s="361">
        <v>46173</v>
      </c>
      <c r="J30" s="277">
        <f t="shared" si="1"/>
        <v>0.18098967520402642</v>
      </c>
      <c r="K30" s="361">
        <v>66946</v>
      </c>
      <c r="L30" s="277">
        <f t="shared" si="2"/>
        <v>0.26241601793707908</v>
      </c>
      <c r="M30" s="361">
        <f t="shared" si="3"/>
        <v>113119</v>
      </c>
      <c r="N30" s="277">
        <f t="shared" si="4"/>
        <v>0.44340569314110556</v>
      </c>
      <c r="O30" s="361">
        <v>14866</v>
      </c>
      <c r="P30" s="277">
        <f t="shared" si="5"/>
        <v>5.827198820919275E-2</v>
      </c>
      <c r="Q30" s="361">
        <v>7356</v>
      </c>
      <c r="R30" s="277">
        <f t="shared" si="6"/>
        <v>2.8834168254192244E-2</v>
      </c>
      <c r="S30" s="361">
        <f t="shared" si="7"/>
        <v>22222</v>
      </c>
      <c r="T30" s="277">
        <f t="shared" si="8"/>
        <v>8.7106156463385001E-2</v>
      </c>
      <c r="U30" s="361">
        <v>22248</v>
      </c>
      <c r="V30" s="277">
        <f t="shared" si="9"/>
        <v>8.7208071685599381E-2</v>
      </c>
      <c r="W30" s="361">
        <v>3811</v>
      </c>
      <c r="X30" s="277">
        <f t="shared" si="10"/>
        <v>1.4938419686885078E-2</v>
      </c>
      <c r="Y30" s="361">
        <v>13293</v>
      </c>
      <c r="Z30" s="277">
        <f t="shared" si="11"/>
        <v>5.2106117265222608E-2</v>
      </c>
      <c r="AA30" s="361">
        <v>11430</v>
      </c>
      <c r="AB30" s="277">
        <f t="shared" si="12"/>
        <v>4.4803499611938191E-2</v>
      </c>
      <c r="AC30" s="361">
        <f t="shared" si="13"/>
        <v>24723</v>
      </c>
      <c r="AD30" s="277">
        <f t="shared" si="14"/>
        <v>9.6909616877160792E-2</v>
      </c>
      <c r="AE30" s="361">
        <v>24216</v>
      </c>
      <c r="AF30" s="277">
        <f t="shared" si="15"/>
        <v>9.4922270043980336E-2</v>
      </c>
      <c r="AG30" s="361">
        <v>2357</v>
      </c>
      <c r="AH30" s="277">
        <f t="shared" si="16"/>
        <v>9.2390068753576832E-3</v>
      </c>
      <c r="AI30" s="361">
        <v>36887</v>
      </c>
      <c r="AJ30" s="277">
        <f t="shared" si="17"/>
        <v>0.1445902616085358</v>
      </c>
      <c r="AK30" s="361">
        <v>5531</v>
      </c>
      <c r="AL30" s="277">
        <f t="shared" si="18"/>
        <v>2.1680503617990388E-2</v>
      </c>
    </row>
    <row r="31" spans="2:38" s="73" customFormat="1" ht="14.25" hidden="1" outlineLevel="1">
      <c r="B31" s="501"/>
      <c r="C31" s="502"/>
      <c r="D31" s="193">
        <v>45894</v>
      </c>
      <c r="E31" s="193" t="s">
        <v>90</v>
      </c>
      <c r="F31" s="251">
        <f t="shared" si="0"/>
        <v>250418</v>
      </c>
      <c r="G31" s="516"/>
      <c r="H31" s="507"/>
      <c r="I31" s="361">
        <v>45603</v>
      </c>
      <c r="J31" s="277">
        <f t="shared" si="1"/>
        <v>0.18210751623285867</v>
      </c>
      <c r="K31" s="361">
        <v>66004</v>
      </c>
      <c r="L31" s="277">
        <f t="shared" si="2"/>
        <v>0.26357530209489732</v>
      </c>
      <c r="M31" s="361">
        <f t="shared" si="3"/>
        <v>111607</v>
      </c>
      <c r="N31" s="277">
        <f t="shared" si="4"/>
        <v>0.44568281832775597</v>
      </c>
      <c r="O31" s="361">
        <v>13711</v>
      </c>
      <c r="P31" s="277">
        <f t="shared" si="5"/>
        <v>5.4752453897084073E-2</v>
      </c>
      <c r="Q31" s="361">
        <v>7487</v>
      </c>
      <c r="R31" s="277">
        <f t="shared" si="6"/>
        <v>2.989801052639986E-2</v>
      </c>
      <c r="S31" s="361">
        <f t="shared" si="7"/>
        <v>21198</v>
      </c>
      <c r="T31" s="277">
        <f t="shared" si="8"/>
        <v>8.4650464423483937E-2</v>
      </c>
      <c r="U31" s="361">
        <v>22401</v>
      </c>
      <c r="V31" s="277">
        <f t="shared" si="9"/>
        <v>8.945443218937936E-2</v>
      </c>
      <c r="W31" s="361">
        <v>3539</v>
      </c>
      <c r="X31" s="277">
        <f t="shared" si="10"/>
        <v>1.4132370676229345E-2</v>
      </c>
      <c r="Y31" s="361">
        <v>13357</v>
      </c>
      <c r="Z31" s="277">
        <f t="shared" si="11"/>
        <v>5.3338817497144773E-2</v>
      </c>
      <c r="AA31" s="361">
        <v>11016</v>
      </c>
      <c r="AB31" s="277">
        <f t="shared" si="12"/>
        <v>4.3990447970992504E-2</v>
      </c>
      <c r="AC31" s="361">
        <f t="shared" si="13"/>
        <v>24373</v>
      </c>
      <c r="AD31" s="277">
        <f t="shared" si="14"/>
        <v>9.7329265468137277E-2</v>
      </c>
      <c r="AE31" s="361">
        <v>22730</v>
      </c>
      <c r="AF31" s="277">
        <f t="shared" si="15"/>
        <v>9.0768235510226905E-2</v>
      </c>
      <c r="AG31" s="361">
        <v>2320</v>
      </c>
      <c r="AH31" s="277">
        <f t="shared" si="16"/>
        <v>9.264509739715196E-3</v>
      </c>
      <c r="AI31" s="361">
        <v>36692</v>
      </c>
      <c r="AJ31" s="277">
        <f t="shared" si="17"/>
        <v>0.14652301352139224</v>
      </c>
      <c r="AK31" s="361">
        <v>5558</v>
      </c>
      <c r="AL31" s="277">
        <f t="shared" si="18"/>
        <v>2.2194890143679768E-2</v>
      </c>
    </row>
    <row r="32" spans="2:38" s="73" customFormat="1" ht="14.25" hidden="1" outlineLevel="1">
      <c r="B32" s="500">
        <f>D40</f>
        <v>45903</v>
      </c>
      <c r="C32" s="502"/>
      <c r="D32" s="193">
        <v>45895</v>
      </c>
      <c r="E32" s="193" t="s">
        <v>91</v>
      </c>
      <c r="F32" s="251">
        <f t="shared" si="0"/>
        <v>242071</v>
      </c>
      <c r="G32" s="516">
        <f t="shared" ref="G32" si="21">SUM(F32:F38)</f>
        <v>1600303</v>
      </c>
      <c r="H32" s="507"/>
      <c r="I32" s="361">
        <v>44645</v>
      </c>
      <c r="J32" s="277">
        <f t="shared" si="1"/>
        <v>0.18442936163357032</v>
      </c>
      <c r="K32" s="361">
        <v>64295</v>
      </c>
      <c r="L32" s="277">
        <f t="shared" si="2"/>
        <v>0.26560389307269355</v>
      </c>
      <c r="M32" s="361">
        <f t="shared" si="3"/>
        <v>108940</v>
      </c>
      <c r="N32" s="277">
        <f t="shared" si="4"/>
        <v>0.45003325470626387</v>
      </c>
      <c r="O32" s="361">
        <v>13118</v>
      </c>
      <c r="P32" s="277">
        <f t="shared" si="5"/>
        <v>5.4190712642158703E-2</v>
      </c>
      <c r="Q32" s="361">
        <v>7318</v>
      </c>
      <c r="R32" s="277">
        <f t="shared" si="6"/>
        <v>3.0230800054529456E-2</v>
      </c>
      <c r="S32" s="361">
        <f t="shared" si="7"/>
        <v>20436</v>
      </c>
      <c r="T32" s="277">
        <f t="shared" si="8"/>
        <v>8.4421512696688156E-2</v>
      </c>
      <c r="U32" s="361">
        <v>21453</v>
      </c>
      <c r="V32" s="277">
        <f t="shared" si="9"/>
        <v>8.8622759438346604E-2</v>
      </c>
      <c r="W32" s="361">
        <v>2795</v>
      </c>
      <c r="X32" s="277">
        <f t="shared" si="10"/>
        <v>1.1546199255590302E-2</v>
      </c>
      <c r="Y32" s="361">
        <v>13045</v>
      </c>
      <c r="Z32" s="277">
        <f t="shared" si="11"/>
        <v>5.3889148225107507E-2</v>
      </c>
      <c r="AA32" s="361">
        <v>10398</v>
      </c>
      <c r="AB32" s="277">
        <f t="shared" si="12"/>
        <v>4.2954339842442922E-2</v>
      </c>
      <c r="AC32" s="361">
        <f t="shared" si="13"/>
        <v>23443</v>
      </c>
      <c r="AD32" s="277">
        <f t="shared" si="14"/>
        <v>9.6843488067550429E-2</v>
      </c>
      <c r="AE32" s="361">
        <v>20880</v>
      </c>
      <c r="AF32" s="277">
        <f t="shared" si="15"/>
        <v>8.6255685315465291E-2</v>
      </c>
      <c r="AG32" s="361">
        <v>2164</v>
      </c>
      <c r="AH32" s="277">
        <f t="shared" si="16"/>
        <v>8.939526006832706E-3</v>
      </c>
      <c r="AI32" s="361">
        <v>36348</v>
      </c>
      <c r="AJ32" s="277">
        <f t="shared" si="17"/>
        <v>0.15015429357502552</v>
      </c>
      <c r="AK32" s="361">
        <v>5612</v>
      </c>
      <c r="AL32" s="277">
        <f t="shared" si="18"/>
        <v>2.3183280938237127E-2</v>
      </c>
    </row>
    <row r="33" spans="2:38" s="73" customFormat="1" ht="14.25" hidden="1" outlineLevel="1">
      <c r="B33" s="501"/>
      <c r="C33" s="502"/>
      <c r="D33" s="193">
        <v>45896</v>
      </c>
      <c r="E33" s="193" t="s">
        <v>92</v>
      </c>
      <c r="F33" s="251">
        <f t="shared" si="0"/>
        <v>237593</v>
      </c>
      <c r="G33" s="516"/>
      <c r="H33" s="507"/>
      <c r="I33" s="361">
        <v>44466</v>
      </c>
      <c r="J33" s="277">
        <f t="shared" si="1"/>
        <v>0.18715197838320152</v>
      </c>
      <c r="K33" s="361">
        <v>62684</v>
      </c>
      <c r="L33" s="277">
        <f t="shared" si="2"/>
        <v>0.2638293215709217</v>
      </c>
      <c r="M33" s="361">
        <f t="shared" si="3"/>
        <v>107150</v>
      </c>
      <c r="N33" s="277">
        <f t="shared" si="4"/>
        <v>0.45098129995412323</v>
      </c>
      <c r="O33" s="361">
        <v>13002</v>
      </c>
      <c r="P33" s="277">
        <f t="shared" si="5"/>
        <v>5.4723834456402339E-2</v>
      </c>
      <c r="Q33" s="361">
        <v>6967</v>
      </c>
      <c r="R33" s="277">
        <f t="shared" si="6"/>
        <v>2.9323254472985314E-2</v>
      </c>
      <c r="S33" s="361">
        <f t="shared" si="7"/>
        <v>19969</v>
      </c>
      <c r="T33" s="277">
        <f t="shared" si="8"/>
        <v>8.4047088929387656E-2</v>
      </c>
      <c r="U33" s="361">
        <v>20993</v>
      </c>
      <c r="V33" s="277">
        <f t="shared" si="9"/>
        <v>8.8356980214063546E-2</v>
      </c>
      <c r="W33" s="361">
        <v>2701</v>
      </c>
      <c r="X33" s="277">
        <f t="shared" si="10"/>
        <v>1.1368180038974213E-2</v>
      </c>
      <c r="Y33" s="361">
        <v>12402</v>
      </c>
      <c r="Z33" s="277">
        <f t="shared" si="11"/>
        <v>5.219850753178755E-2</v>
      </c>
      <c r="AA33" s="361">
        <v>9273</v>
      </c>
      <c r="AB33" s="277">
        <f t="shared" si="12"/>
        <v>3.9028927619921459E-2</v>
      </c>
      <c r="AC33" s="361">
        <f t="shared" si="13"/>
        <v>21675</v>
      </c>
      <c r="AD33" s="277">
        <f t="shared" si="14"/>
        <v>9.1227435151709016E-2</v>
      </c>
      <c r="AE33" s="361">
        <v>21042</v>
      </c>
      <c r="AF33" s="277">
        <f t="shared" si="15"/>
        <v>8.8563215246240418E-2</v>
      </c>
      <c r="AG33" s="361">
        <v>2050</v>
      </c>
      <c r="AH33" s="277">
        <f t="shared" si="16"/>
        <v>8.6282003257671727E-3</v>
      </c>
      <c r="AI33" s="361">
        <v>36455</v>
      </c>
      <c r="AJ33" s="277">
        <f t="shared" si="17"/>
        <v>0.15343465506138648</v>
      </c>
      <c r="AK33" s="361">
        <v>5558</v>
      </c>
      <c r="AL33" s="277">
        <f t="shared" si="18"/>
        <v>2.3392945078348267E-2</v>
      </c>
    </row>
    <row r="34" spans="2:38" s="73" customFormat="1" ht="14.25" hidden="1" outlineLevel="1">
      <c r="B34" s="501"/>
      <c r="C34" s="502"/>
      <c r="D34" s="193">
        <v>45897</v>
      </c>
      <c r="E34" s="193" t="s">
        <v>93</v>
      </c>
      <c r="F34" s="251">
        <f t="shared" si="0"/>
        <v>223084</v>
      </c>
      <c r="G34" s="516"/>
      <c r="H34" s="507"/>
      <c r="I34" s="361">
        <v>43825</v>
      </c>
      <c r="J34" s="277">
        <f t="shared" si="1"/>
        <v>0.19645066432375249</v>
      </c>
      <c r="K34" s="361">
        <v>57801</v>
      </c>
      <c r="L34" s="277">
        <f t="shared" si="2"/>
        <v>0.25909971131950299</v>
      </c>
      <c r="M34" s="361">
        <f t="shared" si="3"/>
        <v>101626</v>
      </c>
      <c r="N34" s="277">
        <f t="shared" si="4"/>
        <v>0.45555037564325546</v>
      </c>
      <c r="O34" s="361">
        <v>12504</v>
      </c>
      <c r="P34" s="277">
        <f t="shared" si="5"/>
        <v>5.6050635635007444E-2</v>
      </c>
      <c r="Q34" s="361">
        <v>6802</v>
      </c>
      <c r="R34" s="277">
        <f t="shared" si="6"/>
        <v>3.0490756844955263E-2</v>
      </c>
      <c r="S34" s="361">
        <f t="shared" si="7"/>
        <v>19306</v>
      </c>
      <c r="T34" s="277">
        <f t="shared" si="8"/>
        <v>8.6541392479962703E-2</v>
      </c>
      <c r="U34" s="361">
        <v>19323</v>
      </c>
      <c r="V34" s="277">
        <f t="shared" si="9"/>
        <v>8.6617596958993029E-2</v>
      </c>
      <c r="W34" s="361">
        <v>2616</v>
      </c>
      <c r="X34" s="277">
        <f t="shared" si="10"/>
        <v>1.1726524537842248E-2</v>
      </c>
      <c r="Y34" s="361">
        <v>11510</v>
      </c>
      <c r="Z34" s="277">
        <f t="shared" si="11"/>
        <v>5.159491491994047E-2</v>
      </c>
      <c r="AA34" s="361">
        <v>8036</v>
      </c>
      <c r="AB34" s="277">
        <f t="shared" si="12"/>
        <v>3.6022305499273814E-2</v>
      </c>
      <c r="AC34" s="361">
        <f t="shared" si="13"/>
        <v>19546</v>
      </c>
      <c r="AD34" s="277">
        <f t="shared" si="14"/>
        <v>8.7617220419214284E-2</v>
      </c>
      <c r="AE34" s="361">
        <v>18874</v>
      </c>
      <c r="AF34" s="277">
        <f t="shared" si="15"/>
        <v>8.4604902189309855E-2</v>
      </c>
      <c r="AG34" s="361">
        <v>1956</v>
      </c>
      <c r="AH34" s="277">
        <f t="shared" si="16"/>
        <v>8.7679977049003963E-3</v>
      </c>
      <c r="AI34" s="361">
        <v>34243</v>
      </c>
      <c r="AJ34" s="277">
        <f t="shared" si="17"/>
        <v>0.15349823384913305</v>
      </c>
      <c r="AK34" s="361">
        <v>5594</v>
      </c>
      <c r="AL34" s="277">
        <f t="shared" si="18"/>
        <v>2.5075756217388966E-2</v>
      </c>
    </row>
    <row r="35" spans="2:38" s="73" customFormat="1" ht="14.25" hidden="1" outlineLevel="1">
      <c r="B35" s="501"/>
      <c r="C35" s="502"/>
      <c r="D35" s="193">
        <v>45898</v>
      </c>
      <c r="E35" s="193" t="s">
        <v>88</v>
      </c>
      <c r="F35" s="251">
        <f t="shared" si="0"/>
        <v>190353</v>
      </c>
      <c r="G35" s="516"/>
      <c r="H35" s="507"/>
      <c r="I35" s="361">
        <v>33358</v>
      </c>
      <c r="J35" s="277">
        <f t="shared" si="1"/>
        <v>0.17524283830567419</v>
      </c>
      <c r="K35" s="361">
        <v>52547</v>
      </c>
      <c r="L35" s="277">
        <f t="shared" si="2"/>
        <v>0.27605028552216143</v>
      </c>
      <c r="M35" s="361">
        <f t="shared" si="3"/>
        <v>85905</v>
      </c>
      <c r="N35" s="277">
        <f t="shared" si="4"/>
        <v>0.45129312382783565</v>
      </c>
      <c r="O35" s="361">
        <v>9771</v>
      </c>
      <c r="P35" s="277">
        <f t="shared" si="5"/>
        <v>5.1330948290807081E-2</v>
      </c>
      <c r="Q35" s="361">
        <v>5885</v>
      </c>
      <c r="R35" s="277">
        <f t="shared" si="6"/>
        <v>3.0916245081506463E-2</v>
      </c>
      <c r="S35" s="361">
        <f t="shared" si="7"/>
        <v>15656</v>
      </c>
      <c r="T35" s="277">
        <f t="shared" si="8"/>
        <v>8.2247193372313537E-2</v>
      </c>
      <c r="U35" s="361">
        <v>16566</v>
      </c>
      <c r="V35" s="277">
        <f t="shared" si="9"/>
        <v>8.7027785220091095E-2</v>
      </c>
      <c r="W35" s="361">
        <v>2501</v>
      </c>
      <c r="X35" s="277">
        <f t="shared" si="10"/>
        <v>1.3138747484935882E-2</v>
      </c>
      <c r="Y35" s="361">
        <v>9840</v>
      </c>
      <c r="Z35" s="277">
        <f t="shared" si="11"/>
        <v>5.1693432727616589E-2</v>
      </c>
      <c r="AA35" s="361">
        <v>8154</v>
      </c>
      <c r="AB35" s="277">
        <f t="shared" si="12"/>
        <v>4.2836204315140819E-2</v>
      </c>
      <c r="AC35" s="361">
        <f t="shared" si="13"/>
        <v>17994</v>
      </c>
      <c r="AD35" s="277">
        <f t="shared" si="14"/>
        <v>9.4529637042757408E-2</v>
      </c>
      <c r="AE35" s="361">
        <v>14124</v>
      </c>
      <c r="AF35" s="277">
        <f t="shared" si="15"/>
        <v>7.4198988195615517E-2</v>
      </c>
      <c r="AG35" s="361">
        <v>1680</v>
      </c>
      <c r="AH35" s="277">
        <f t="shared" si="16"/>
        <v>8.8257080266662472E-3</v>
      </c>
      <c r="AI35" s="361">
        <v>30946</v>
      </c>
      <c r="AJ35" s="277">
        <f t="shared" si="17"/>
        <v>0.16257164321024622</v>
      </c>
      <c r="AK35" s="361">
        <v>4981</v>
      </c>
      <c r="AL35" s="277">
        <f t="shared" si="18"/>
        <v>2.6167173619538436E-2</v>
      </c>
    </row>
    <row r="36" spans="2:38" s="73" customFormat="1" ht="14.25" hidden="1" outlineLevel="1">
      <c r="B36" s="501"/>
      <c r="C36" s="502"/>
      <c r="D36" s="193">
        <v>45899</v>
      </c>
      <c r="E36" s="193" t="s">
        <v>89</v>
      </c>
      <c r="F36" s="251">
        <f t="shared" si="0"/>
        <v>202704</v>
      </c>
      <c r="G36" s="516"/>
      <c r="H36" s="507"/>
      <c r="I36" s="361">
        <v>31990</v>
      </c>
      <c r="J36" s="277">
        <f t="shared" si="1"/>
        <v>0.15781632330886416</v>
      </c>
      <c r="K36" s="361">
        <v>60019</v>
      </c>
      <c r="L36" s="277">
        <f t="shared" si="2"/>
        <v>0.2960918383455679</v>
      </c>
      <c r="M36" s="361">
        <f t="shared" si="3"/>
        <v>92009</v>
      </c>
      <c r="N36" s="277">
        <f t="shared" si="4"/>
        <v>0.4539081616544321</v>
      </c>
      <c r="O36" s="361">
        <v>9569</v>
      </c>
      <c r="P36" s="277">
        <f t="shared" si="5"/>
        <v>4.7206764543373587E-2</v>
      </c>
      <c r="Q36" s="361">
        <v>6063</v>
      </c>
      <c r="R36" s="277">
        <f t="shared" si="6"/>
        <v>2.9910608572105139E-2</v>
      </c>
      <c r="S36" s="361">
        <f t="shared" si="7"/>
        <v>15632</v>
      </c>
      <c r="T36" s="277">
        <f t="shared" si="8"/>
        <v>7.7117373115478727E-2</v>
      </c>
      <c r="U36" s="361">
        <v>17298</v>
      </c>
      <c r="V36" s="277">
        <f t="shared" si="9"/>
        <v>8.5336253847975371E-2</v>
      </c>
      <c r="W36" s="361">
        <v>2815</v>
      </c>
      <c r="X36" s="277">
        <f t="shared" si="10"/>
        <v>1.3887244454968821E-2</v>
      </c>
      <c r="Y36" s="361">
        <v>10252</v>
      </c>
      <c r="Z36" s="277">
        <f t="shared" si="11"/>
        <v>5.0576209645591605E-2</v>
      </c>
      <c r="AA36" s="361">
        <v>10848</v>
      </c>
      <c r="AB36" s="277">
        <f t="shared" si="12"/>
        <v>5.3516457494672036E-2</v>
      </c>
      <c r="AC36" s="361">
        <f t="shared" si="13"/>
        <v>21100</v>
      </c>
      <c r="AD36" s="277">
        <f t="shared" si="14"/>
        <v>0.10409266714026363</v>
      </c>
      <c r="AE36" s="361">
        <v>15254</v>
      </c>
      <c r="AF36" s="277">
        <f t="shared" si="15"/>
        <v>7.5252585050122348E-2</v>
      </c>
      <c r="AG36" s="361">
        <v>1837</v>
      </c>
      <c r="AH36" s="277">
        <f t="shared" si="16"/>
        <v>9.0624753334911986E-3</v>
      </c>
      <c r="AI36" s="361">
        <v>31266</v>
      </c>
      <c r="AJ36" s="277">
        <f t="shared" si="17"/>
        <v>0.15424461283447785</v>
      </c>
      <c r="AK36" s="361">
        <v>5493</v>
      </c>
      <c r="AL36" s="277">
        <f t="shared" si="18"/>
        <v>2.709862656878996E-2</v>
      </c>
    </row>
    <row r="37" spans="2:38" s="73" customFormat="1" ht="14.25" hidden="1" outlineLevel="1">
      <c r="B37" s="501"/>
      <c r="C37" s="502"/>
      <c r="D37" s="193">
        <v>45900</v>
      </c>
      <c r="E37" s="193" t="s">
        <v>84</v>
      </c>
      <c r="F37" s="251">
        <f t="shared" si="0"/>
        <v>251694</v>
      </c>
      <c r="G37" s="516"/>
      <c r="H37" s="507"/>
      <c r="I37" s="361">
        <v>46665</v>
      </c>
      <c r="J37" s="277">
        <f t="shared" si="1"/>
        <v>0.18540370449831939</v>
      </c>
      <c r="K37" s="361">
        <v>67311</v>
      </c>
      <c r="L37" s="277">
        <f t="shared" si="2"/>
        <v>0.26743188157047842</v>
      </c>
      <c r="M37" s="361">
        <f t="shared" si="3"/>
        <v>113976</v>
      </c>
      <c r="N37" s="277">
        <f t="shared" si="4"/>
        <v>0.45283558606879781</v>
      </c>
      <c r="O37" s="361">
        <v>13962</v>
      </c>
      <c r="P37" s="277">
        <f t="shared" si="5"/>
        <v>5.54721209087225E-2</v>
      </c>
      <c r="Q37" s="361">
        <v>7260</v>
      </c>
      <c r="R37" s="277">
        <f t="shared" si="6"/>
        <v>2.8844549333714747E-2</v>
      </c>
      <c r="S37" s="361">
        <f t="shared" si="7"/>
        <v>21222</v>
      </c>
      <c r="T37" s="277">
        <f t="shared" si="8"/>
        <v>8.4316670242437247E-2</v>
      </c>
      <c r="U37" s="361">
        <v>22122</v>
      </c>
      <c r="V37" s="277">
        <f t="shared" si="9"/>
        <v>8.7892440820996925E-2</v>
      </c>
      <c r="W37" s="361">
        <v>3265</v>
      </c>
      <c r="X37" s="277">
        <f t="shared" si="10"/>
        <v>1.2972101043330393E-2</v>
      </c>
      <c r="Y37" s="361">
        <v>13368</v>
      </c>
      <c r="Z37" s="277">
        <f t="shared" si="11"/>
        <v>5.3112112326873108E-2</v>
      </c>
      <c r="AA37" s="361">
        <v>10282</v>
      </c>
      <c r="AB37" s="277">
        <f t="shared" si="12"/>
        <v>4.0851192320834027E-2</v>
      </c>
      <c r="AC37" s="361">
        <f t="shared" si="13"/>
        <v>23650</v>
      </c>
      <c r="AD37" s="277">
        <f t="shared" si="14"/>
        <v>9.3963304647707135E-2</v>
      </c>
      <c r="AE37" s="361">
        <v>23033</v>
      </c>
      <c r="AF37" s="277">
        <f t="shared" si="15"/>
        <v>9.1511915262183441E-2</v>
      </c>
      <c r="AG37" s="361">
        <v>2277</v>
      </c>
      <c r="AH37" s="277">
        <f t="shared" si="16"/>
        <v>9.0466995637559899E-3</v>
      </c>
      <c r="AI37" s="361">
        <v>36568</v>
      </c>
      <c r="AJ37" s="277">
        <f t="shared" si="17"/>
        <v>0.1452875316853004</v>
      </c>
      <c r="AK37" s="361">
        <v>5581</v>
      </c>
      <c r="AL37" s="277">
        <f t="shared" si="18"/>
        <v>2.2173750665490634E-2</v>
      </c>
    </row>
    <row r="38" spans="2:38" s="73" customFormat="1" ht="14.25" hidden="1" outlineLevel="1" collapsed="1">
      <c r="B38" s="501"/>
      <c r="C38" s="503" t="s">
        <v>122</v>
      </c>
      <c r="D38" s="193">
        <v>45901</v>
      </c>
      <c r="E38" s="193" t="s">
        <v>90</v>
      </c>
      <c r="F38" s="251">
        <f t="shared" si="0"/>
        <v>252804</v>
      </c>
      <c r="G38" s="516"/>
      <c r="H38" s="507">
        <f>SUM(F38:F67)</f>
        <v>7022371</v>
      </c>
      <c r="I38" s="361">
        <v>45588</v>
      </c>
      <c r="J38" s="277">
        <f t="shared" si="1"/>
        <v>0.18032942516732331</v>
      </c>
      <c r="K38" s="361">
        <v>68384</v>
      </c>
      <c r="L38" s="277">
        <f t="shared" si="2"/>
        <v>0.27050204901821173</v>
      </c>
      <c r="M38" s="361">
        <f t="shared" si="3"/>
        <v>113972</v>
      </c>
      <c r="N38" s="277">
        <f t="shared" si="4"/>
        <v>0.45083147418553504</v>
      </c>
      <c r="O38" s="361">
        <v>13376</v>
      </c>
      <c r="P38" s="277">
        <f t="shared" si="5"/>
        <v>5.2910555212733974E-2</v>
      </c>
      <c r="Q38" s="361">
        <v>7389</v>
      </c>
      <c r="R38" s="277">
        <f t="shared" si="6"/>
        <v>2.9228176769354915E-2</v>
      </c>
      <c r="S38" s="361">
        <f t="shared" si="7"/>
        <v>20765</v>
      </c>
      <c r="T38" s="277">
        <f t="shared" si="8"/>
        <v>8.2138731982088889E-2</v>
      </c>
      <c r="U38" s="361">
        <v>21728</v>
      </c>
      <c r="V38" s="277">
        <f t="shared" si="9"/>
        <v>8.5948007151785577E-2</v>
      </c>
      <c r="W38" s="361">
        <v>3016</v>
      </c>
      <c r="X38" s="277">
        <f t="shared" si="10"/>
        <v>1.1930190977990855E-2</v>
      </c>
      <c r="Y38" s="361">
        <v>13161</v>
      </c>
      <c r="Z38" s="277">
        <f t="shared" si="11"/>
        <v>5.2060093985854657E-2</v>
      </c>
      <c r="AA38" s="361">
        <v>15893</v>
      </c>
      <c r="AB38" s="277">
        <f t="shared" si="12"/>
        <v>6.2866885017642121E-2</v>
      </c>
      <c r="AC38" s="361">
        <f t="shared" si="13"/>
        <v>29054</v>
      </c>
      <c r="AD38" s="277">
        <f t="shared" si="14"/>
        <v>0.11492697900349678</v>
      </c>
      <c r="AE38" s="361">
        <v>21186</v>
      </c>
      <c r="AF38" s="277">
        <f t="shared" si="15"/>
        <v>8.3804053733327E-2</v>
      </c>
      <c r="AG38" s="361">
        <v>2111</v>
      </c>
      <c r="AH38" s="277">
        <f t="shared" si="16"/>
        <v>8.3503425578709198E-3</v>
      </c>
      <c r="AI38" s="361">
        <v>35403</v>
      </c>
      <c r="AJ38" s="277">
        <f t="shared" si="17"/>
        <v>0.1400412968149238</v>
      </c>
      <c r="AK38" s="361">
        <v>5569</v>
      </c>
      <c r="AL38" s="277">
        <f t="shared" si="18"/>
        <v>2.2028923592981125E-2</v>
      </c>
    </row>
    <row r="39" spans="2:38" s="73" customFormat="1" ht="14.25" hidden="1" outlineLevel="1">
      <c r="B39" s="500">
        <f t="shared" ref="B39" si="22">D47</f>
        <v>45910</v>
      </c>
      <c r="C39" s="504"/>
      <c r="D39" s="193">
        <v>45902</v>
      </c>
      <c r="E39" s="193" t="s">
        <v>91</v>
      </c>
      <c r="F39" s="379">
        <f t="shared" si="0"/>
        <v>267176</v>
      </c>
      <c r="G39" s="516">
        <f t="shared" ref="G39" si="23">SUM(F39:F45)</f>
        <v>1673814</v>
      </c>
      <c r="H39" s="507"/>
      <c r="I39" s="361">
        <v>62588</v>
      </c>
      <c r="J39" s="277">
        <f t="shared" si="1"/>
        <v>0.23425756804503398</v>
      </c>
      <c r="K39" s="361">
        <v>68995</v>
      </c>
      <c r="L39" s="277">
        <f t="shared" si="2"/>
        <v>0.25823801539060393</v>
      </c>
      <c r="M39" s="361">
        <f t="shared" si="3"/>
        <v>131583</v>
      </c>
      <c r="N39" s="277">
        <f t="shared" si="4"/>
        <v>0.49249558343563793</v>
      </c>
      <c r="O39" s="361">
        <v>13154</v>
      </c>
      <c r="P39" s="277">
        <f t="shared" si="5"/>
        <v>4.9233464083600326E-2</v>
      </c>
      <c r="Q39" s="361">
        <v>7534</v>
      </c>
      <c r="R39" s="277">
        <f t="shared" si="6"/>
        <v>2.819864059646076E-2</v>
      </c>
      <c r="S39" s="361">
        <f t="shared" si="7"/>
        <v>20688</v>
      </c>
      <c r="T39" s="277">
        <f t="shared" si="8"/>
        <v>7.7432104680061078E-2</v>
      </c>
      <c r="U39" s="361">
        <v>21093</v>
      </c>
      <c r="V39" s="277">
        <f t="shared" si="9"/>
        <v>7.8947959397550685E-2</v>
      </c>
      <c r="W39" s="361">
        <v>2750</v>
      </c>
      <c r="X39" s="277">
        <f t="shared" si="10"/>
        <v>1.0292840674312064E-2</v>
      </c>
      <c r="Y39" s="361">
        <v>12742</v>
      </c>
      <c r="Z39" s="277">
        <f t="shared" si="11"/>
        <v>4.7691409408030662E-2</v>
      </c>
      <c r="AA39" s="361">
        <v>16438</v>
      </c>
      <c r="AB39" s="277">
        <f t="shared" si="12"/>
        <v>6.1524987274306074E-2</v>
      </c>
      <c r="AC39" s="361">
        <f t="shared" si="13"/>
        <v>29180</v>
      </c>
      <c r="AD39" s="277">
        <f t="shared" si="14"/>
        <v>0.10921639668233674</v>
      </c>
      <c r="AE39" s="361">
        <v>21012</v>
      </c>
      <c r="AF39" s="277">
        <f t="shared" si="15"/>
        <v>7.8644788454052761E-2</v>
      </c>
      <c r="AG39" s="361">
        <v>2008</v>
      </c>
      <c r="AH39" s="277">
        <f t="shared" si="16"/>
        <v>7.5156451178249543E-3</v>
      </c>
      <c r="AI39" s="361">
        <v>33296</v>
      </c>
      <c r="AJ39" s="277">
        <f t="shared" si="17"/>
        <v>0.12462197203341617</v>
      </c>
      <c r="AK39" s="361">
        <v>5566</v>
      </c>
      <c r="AL39" s="277">
        <f t="shared" si="18"/>
        <v>2.0832709524807619E-2</v>
      </c>
    </row>
    <row r="40" spans="2:38" s="73" customFormat="1" ht="14.25" hidden="1" outlineLevel="1">
      <c r="B40" s="501"/>
      <c r="C40" s="504"/>
      <c r="D40" s="193">
        <v>45903</v>
      </c>
      <c r="E40" s="193" t="s">
        <v>92</v>
      </c>
      <c r="F40" s="379">
        <f t="shared" si="0"/>
        <v>255665</v>
      </c>
      <c r="G40" s="516"/>
      <c r="H40" s="507"/>
      <c r="I40" s="361">
        <v>59905</v>
      </c>
      <c r="J40" s="277">
        <f t="shared" si="1"/>
        <v>0.23431052353665929</v>
      </c>
      <c r="K40" s="361">
        <v>67120</v>
      </c>
      <c r="L40" s="277">
        <f t="shared" si="2"/>
        <v>0.26253104648661335</v>
      </c>
      <c r="M40" s="361">
        <f t="shared" si="3"/>
        <v>127025</v>
      </c>
      <c r="N40" s="277">
        <f t="shared" si="4"/>
        <v>0.49684157002327262</v>
      </c>
      <c r="O40" s="361">
        <v>11962</v>
      </c>
      <c r="P40" s="277">
        <f t="shared" si="5"/>
        <v>4.6787788707879453E-2</v>
      </c>
      <c r="Q40" s="361">
        <v>7158</v>
      </c>
      <c r="R40" s="277">
        <f t="shared" si="6"/>
        <v>2.7997574951596816E-2</v>
      </c>
      <c r="S40" s="361">
        <f t="shared" si="7"/>
        <v>19120</v>
      </c>
      <c r="T40" s="277">
        <f t="shared" si="8"/>
        <v>7.4785363659476273E-2</v>
      </c>
      <c r="U40" s="361">
        <v>20282</v>
      </c>
      <c r="V40" s="277">
        <f t="shared" si="9"/>
        <v>7.9330373731249876E-2</v>
      </c>
      <c r="W40" s="361">
        <v>2689</v>
      </c>
      <c r="X40" s="277">
        <f t="shared" si="10"/>
        <v>1.0517669606711908E-2</v>
      </c>
      <c r="Y40" s="361">
        <v>11996</v>
      </c>
      <c r="Z40" s="277">
        <f t="shared" si="11"/>
        <v>4.6920775233215341E-2</v>
      </c>
      <c r="AA40" s="361">
        <v>14318</v>
      </c>
      <c r="AB40" s="277">
        <f t="shared" si="12"/>
        <v>5.6002972639978096E-2</v>
      </c>
      <c r="AC40" s="361">
        <f t="shared" si="13"/>
        <v>26314</v>
      </c>
      <c r="AD40" s="277">
        <f t="shared" si="14"/>
        <v>0.10292374787319343</v>
      </c>
      <c r="AE40" s="361">
        <v>20569</v>
      </c>
      <c r="AF40" s="277">
        <f t="shared" si="15"/>
        <v>8.0452936459820462E-2</v>
      </c>
      <c r="AG40" s="361">
        <v>1995</v>
      </c>
      <c r="AH40" s="277">
        <f t="shared" si="16"/>
        <v>7.8031799425028843E-3</v>
      </c>
      <c r="AI40" s="361">
        <v>32305</v>
      </c>
      <c r="AJ40" s="277">
        <f t="shared" si="17"/>
        <v>0.1263567559110555</v>
      </c>
      <c r="AK40" s="361">
        <v>5366</v>
      </c>
      <c r="AL40" s="277">
        <f t="shared" si="18"/>
        <v>2.0988402792717031E-2</v>
      </c>
    </row>
    <row r="41" spans="2:38" s="73" customFormat="1" ht="14.25" hidden="1" outlineLevel="1">
      <c r="B41" s="501"/>
      <c r="C41" s="504"/>
      <c r="D41" s="193">
        <v>45904</v>
      </c>
      <c r="E41" s="193" t="s">
        <v>93</v>
      </c>
      <c r="F41" s="379">
        <f t="shared" si="0"/>
        <v>230570</v>
      </c>
      <c r="G41" s="516"/>
      <c r="H41" s="507"/>
      <c r="I41" s="361">
        <v>55264</v>
      </c>
      <c r="J41" s="277">
        <f t="shared" si="1"/>
        <v>0.23968426074510996</v>
      </c>
      <c r="K41" s="361">
        <v>59591</v>
      </c>
      <c r="L41" s="277">
        <f t="shared" si="2"/>
        <v>0.25845079585375375</v>
      </c>
      <c r="M41" s="361">
        <f t="shared" si="3"/>
        <v>114855</v>
      </c>
      <c r="N41" s="277">
        <f t="shared" si="4"/>
        <v>0.4981350565988637</v>
      </c>
      <c r="O41" s="361">
        <v>11268</v>
      </c>
      <c r="P41" s="277">
        <f t="shared" si="5"/>
        <v>4.8870191265125561E-2</v>
      </c>
      <c r="Q41" s="361">
        <v>7201</v>
      </c>
      <c r="R41" s="277">
        <f t="shared" si="6"/>
        <v>3.1231296352517673E-2</v>
      </c>
      <c r="S41" s="361">
        <f t="shared" si="7"/>
        <v>18469</v>
      </c>
      <c r="T41" s="277">
        <f t="shared" si="8"/>
        <v>8.0101487617643227E-2</v>
      </c>
      <c r="U41" s="361">
        <v>18929</v>
      </c>
      <c r="V41" s="277">
        <f t="shared" si="9"/>
        <v>8.2096543349091389E-2</v>
      </c>
      <c r="W41" s="361">
        <v>2550</v>
      </c>
      <c r="X41" s="277">
        <f t="shared" si="10"/>
        <v>1.105954807650605E-2</v>
      </c>
      <c r="Y41" s="361">
        <v>10937</v>
      </c>
      <c r="Z41" s="277">
        <f t="shared" si="11"/>
        <v>4.7434618554018301E-2</v>
      </c>
      <c r="AA41" s="361">
        <v>9789</v>
      </c>
      <c r="AB41" s="277">
        <f t="shared" si="12"/>
        <v>4.2455653380752051E-2</v>
      </c>
      <c r="AC41" s="361">
        <f t="shared" si="13"/>
        <v>20726</v>
      </c>
      <c r="AD41" s="277">
        <f t="shared" si="14"/>
        <v>8.9890271934770352E-2</v>
      </c>
      <c r="AE41" s="361">
        <v>18183</v>
      </c>
      <c r="AF41" s="277">
        <f t="shared" si="15"/>
        <v>7.8861083402003734E-2</v>
      </c>
      <c r="AG41" s="361">
        <v>1795</v>
      </c>
      <c r="AH41" s="277">
        <f t="shared" si="16"/>
        <v>7.7850544303248474E-3</v>
      </c>
      <c r="AI41" s="361">
        <v>30052</v>
      </c>
      <c r="AJ41" s="277">
        <f t="shared" si="17"/>
        <v>0.13033785835104306</v>
      </c>
      <c r="AK41" s="361">
        <v>5011</v>
      </c>
      <c r="AL41" s="277">
        <f t="shared" si="18"/>
        <v>2.1733096239753655E-2</v>
      </c>
    </row>
    <row r="42" spans="2:38" s="73" customFormat="1" ht="14.25" hidden="1" outlineLevel="1">
      <c r="B42" s="501"/>
      <c r="C42" s="504"/>
      <c r="D42" s="193">
        <v>45905</v>
      </c>
      <c r="E42" s="193" t="s">
        <v>88</v>
      </c>
      <c r="F42" s="379">
        <f t="shared" si="0"/>
        <v>194911</v>
      </c>
      <c r="G42" s="516"/>
      <c r="H42" s="507"/>
      <c r="I42" s="361">
        <v>44032</v>
      </c>
      <c r="J42" s="277">
        <f t="shared" si="1"/>
        <v>0.22590823504060828</v>
      </c>
      <c r="K42" s="361">
        <v>54403</v>
      </c>
      <c r="L42" s="277">
        <f t="shared" si="2"/>
        <v>0.27911713551313161</v>
      </c>
      <c r="M42" s="361">
        <f t="shared" si="3"/>
        <v>98435</v>
      </c>
      <c r="N42" s="277">
        <f t="shared" si="4"/>
        <v>0.50502537055373986</v>
      </c>
      <c r="O42" s="361">
        <v>8354</v>
      </c>
      <c r="P42" s="277">
        <f t="shared" si="5"/>
        <v>4.286058765282616E-2</v>
      </c>
      <c r="Q42" s="361">
        <v>5755</v>
      </c>
      <c r="R42" s="277">
        <f t="shared" si="6"/>
        <v>2.952629661743052E-2</v>
      </c>
      <c r="S42" s="361">
        <f t="shared" si="7"/>
        <v>14109</v>
      </c>
      <c r="T42" s="277">
        <f t="shared" si="8"/>
        <v>7.2386884270256677E-2</v>
      </c>
      <c r="U42" s="361">
        <v>15413</v>
      </c>
      <c r="V42" s="277">
        <f t="shared" si="9"/>
        <v>7.9077117248385162E-2</v>
      </c>
      <c r="W42" s="361">
        <v>2282</v>
      </c>
      <c r="X42" s="277">
        <f t="shared" si="10"/>
        <v>1.1707907711724839E-2</v>
      </c>
      <c r="Y42" s="361">
        <v>8929</v>
      </c>
      <c r="Z42" s="277">
        <f t="shared" si="11"/>
        <v>4.5810652041188032E-2</v>
      </c>
      <c r="AA42" s="361">
        <v>8319</v>
      </c>
      <c r="AB42" s="277">
        <f t="shared" si="12"/>
        <v>4.2681018516143268E-2</v>
      </c>
      <c r="AC42" s="361">
        <f t="shared" si="13"/>
        <v>17248</v>
      </c>
      <c r="AD42" s="277">
        <f t="shared" si="14"/>
        <v>8.8491670557331301E-2</v>
      </c>
      <c r="AE42" s="361">
        <v>13178</v>
      </c>
      <c r="AF42" s="277">
        <f t="shared" si="15"/>
        <v>6.7610345234491637E-2</v>
      </c>
      <c r="AG42" s="361">
        <v>1544</v>
      </c>
      <c r="AH42" s="277">
        <f t="shared" si="16"/>
        <v>7.9215642010969107E-3</v>
      </c>
      <c r="AI42" s="361">
        <v>27810</v>
      </c>
      <c r="AJ42" s="277">
        <f t="shared" si="17"/>
        <v>0.14268050546146702</v>
      </c>
      <c r="AK42" s="361">
        <v>4892</v>
      </c>
      <c r="AL42" s="277">
        <f t="shared" si="18"/>
        <v>2.5098634761506533E-2</v>
      </c>
    </row>
    <row r="43" spans="2:38" s="73" customFormat="1" ht="14.25" hidden="1" outlineLevel="1">
      <c r="B43" s="501"/>
      <c r="C43" s="504"/>
      <c r="D43" s="193">
        <v>45906</v>
      </c>
      <c r="E43" s="193" t="s">
        <v>89</v>
      </c>
      <c r="F43" s="379">
        <f t="shared" si="0"/>
        <v>202561</v>
      </c>
      <c r="G43" s="516"/>
      <c r="H43" s="507"/>
      <c r="I43" s="361">
        <v>42040</v>
      </c>
      <c r="J43" s="277">
        <f t="shared" si="1"/>
        <v>0.20754241932059972</v>
      </c>
      <c r="K43" s="361">
        <v>61363</v>
      </c>
      <c r="L43" s="277">
        <f t="shared" si="2"/>
        <v>0.30293590572716367</v>
      </c>
      <c r="M43" s="361">
        <f t="shared" si="3"/>
        <v>103403</v>
      </c>
      <c r="N43" s="277">
        <f t="shared" si="4"/>
        <v>0.51047832504776336</v>
      </c>
      <c r="O43" s="361">
        <v>7993</v>
      </c>
      <c r="P43" s="277">
        <f t="shared" si="5"/>
        <v>3.9459718307077868E-2</v>
      </c>
      <c r="Q43" s="361">
        <v>5731</v>
      </c>
      <c r="R43" s="277">
        <f t="shared" si="6"/>
        <v>2.8292711825079853E-2</v>
      </c>
      <c r="S43" s="361">
        <f t="shared" si="7"/>
        <v>13724</v>
      </c>
      <c r="T43" s="277">
        <f t="shared" si="8"/>
        <v>6.7752430132157718E-2</v>
      </c>
      <c r="U43" s="361">
        <v>14949</v>
      </c>
      <c r="V43" s="277">
        <f t="shared" si="9"/>
        <v>7.3799991113787947E-2</v>
      </c>
      <c r="W43" s="361">
        <v>2569</v>
      </c>
      <c r="X43" s="277">
        <f t="shared" si="10"/>
        <v>1.2682599315761671E-2</v>
      </c>
      <c r="Y43" s="361">
        <v>9579</v>
      </c>
      <c r="Z43" s="277">
        <f t="shared" si="11"/>
        <v>4.7289458484110959E-2</v>
      </c>
      <c r="AA43" s="361">
        <v>10597</v>
      </c>
      <c r="AB43" s="277">
        <f t="shared" si="12"/>
        <v>5.2315105079457545E-2</v>
      </c>
      <c r="AC43" s="361">
        <f t="shared" si="13"/>
        <v>20176</v>
      </c>
      <c r="AD43" s="277">
        <f t="shared" si="14"/>
        <v>9.9604563563568504E-2</v>
      </c>
      <c r="AE43" s="361">
        <v>13837</v>
      </c>
      <c r="AF43" s="277">
        <f t="shared" si="15"/>
        <v>6.8310286777810147E-2</v>
      </c>
      <c r="AG43" s="361">
        <v>1658</v>
      </c>
      <c r="AH43" s="277">
        <f t="shared" si="16"/>
        <v>8.1851886592187052E-3</v>
      </c>
      <c r="AI43" s="361">
        <v>27464</v>
      </c>
      <c r="AJ43" s="277">
        <f t="shared" si="17"/>
        <v>0.13558384881591223</v>
      </c>
      <c r="AK43" s="361">
        <v>4781</v>
      </c>
      <c r="AL43" s="277">
        <f t="shared" si="18"/>
        <v>2.360276657401968E-2</v>
      </c>
    </row>
    <row r="44" spans="2:38" s="73" customFormat="1" ht="14.25" hidden="1" outlineLevel="1">
      <c r="B44" s="501"/>
      <c r="C44" s="504"/>
      <c r="D44" s="193">
        <v>45907</v>
      </c>
      <c r="E44" s="193" t="s">
        <v>84</v>
      </c>
      <c r="F44" s="379">
        <f t="shared" si="0"/>
        <v>262932</v>
      </c>
      <c r="G44" s="516"/>
      <c r="H44" s="507"/>
      <c r="I44" s="361">
        <v>59634</v>
      </c>
      <c r="J44" s="277">
        <f t="shared" si="1"/>
        <v>0.22680388845785221</v>
      </c>
      <c r="K44" s="361">
        <v>69271</v>
      </c>
      <c r="L44" s="277">
        <f t="shared" si="2"/>
        <v>0.26345595058798471</v>
      </c>
      <c r="M44" s="361">
        <f t="shared" si="3"/>
        <v>128905</v>
      </c>
      <c r="N44" s="277">
        <f t="shared" si="4"/>
        <v>0.49025983904583692</v>
      </c>
      <c r="O44" s="361">
        <v>12328</v>
      </c>
      <c r="P44" s="277">
        <f t="shared" si="5"/>
        <v>4.6886647498212468E-2</v>
      </c>
      <c r="Q44" s="361">
        <v>7241</v>
      </c>
      <c r="R44" s="277">
        <f t="shared" si="6"/>
        <v>2.7539439855171679E-2</v>
      </c>
      <c r="S44" s="361">
        <f t="shared" si="7"/>
        <v>19569</v>
      </c>
      <c r="T44" s="277">
        <f t="shared" si="8"/>
        <v>7.4426087353384143E-2</v>
      </c>
      <c r="U44" s="361">
        <v>21484</v>
      </c>
      <c r="V44" s="277">
        <f t="shared" si="9"/>
        <v>8.1709339296852423E-2</v>
      </c>
      <c r="W44" s="361">
        <v>3546</v>
      </c>
      <c r="X44" s="277">
        <f t="shared" si="10"/>
        <v>1.3486376705764228E-2</v>
      </c>
      <c r="Y44" s="361">
        <v>12855</v>
      </c>
      <c r="Z44" s="277">
        <f t="shared" si="11"/>
        <v>4.8890968006937152E-2</v>
      </c>
      <c r="AA44" s="361">
        <v>12659</v>
      </c>
      <c r="AB44" s="277">
        <f t="shared" si="12"/>
        <v>4.8145528121339355E-2</v>
      </c>
      <c r="AC44" s="361">
        <f t="shared" si="13"/>
        <v>25514</v>
      </c>
      <c r="AD44" s="277">
        <f t="shared" si="14"/>
        <v>9.7036496128276514E-2</v>
      </c>
      <c r="AE44" s="361">
        <v>21915</v>
      </c>
      <c r="AF44" s="277">
        <f t="shared" si="15"/>
        <v>8.3348546392223083E-2</v>
      </c>
      <c r="AG44" s="361">
        <v>2085</v>
      </c>
      <c r="AH44" s="277">
        <f t="shared" si="16"/>
        <v>7.9298069462826887E-3</v>
      </c>
      <c r="AI44" s="361">
        <v>34510</v>
      </c>
      <c r="AJ44" s="277">
        <f t="shared" si="17"/>
        <v>0.13125066557132642</v>
      </c>
      <c r="AK44" s="361">
        <v>5404</v>
      </c>
      <c r="AL44" s="277">
        <f t="shared" si="18"/>
        <v>2.055284256005355E-2</v>
      </c>
    </row>
    <row r="45" spans="2:38" s="73" customFormat="1" ht="14.25" hidden="1" outlineLevel="1">
      <c r="B45" s="501"/>
      <c r="C45" s="504"/>
      <c r="D45" s="193">
        <v>45908</v>
      </c>
      <c r="E45" s="193" t="s">
        <v>90</v>
      </c>
      <c r="F45" s="379">
        <f t="shared" si="0"/>
        <v>259999</v>
      </c>
      <c r="G45" s="516"/>
      <c r="H45" s="507"/>
      <c r="I45" s="361">
        <v>57617</v>
      </c>
      <c r="J45" s="277">
        <f t="shared" si="1"/>
        <v>0.22160469847960954</v>
      </c>
      <c r="K45" s="361">
        <v>70337</v>
      </c>
      <c r="L45" s="277">
        <f t="shared" si="2"/>
        <v>0.27052796356909065</v>
      </c>
      <c r="M45" s="361">
        <f t="shared" si="3"/>
        <v>127954</v>
      </c>
      <c r="N45" s="277">
        <f t="shared" si="4"/>
        <v>0.49213266204870021</v>
      </c>
      <c r="O45" s="361">
        <v>11714</v>
      </c>
      <c r="P45" s="277">
        <f t="shared" si="5"/>
        <v>4.5054019438536305E-2</v>
      </c>
      <c r="Q45" s="361">
        <v>7257</v>
      </c>
      <c r="R45" s="277">
        <f t="shared" si="6"/>
        <v>2.7911645814022362E-2</v>
      </c>
      <c r="S45" s="361">
        <f t="shared" si="7"/>
        <v>18971</v>
      </c>
      <c r="T45" s="277">
        <f t="shared" si="8"/>
        <v>7.2965665252558667E-2</v>
      </c>
      <c r="U45" s="361">
        <v>21566</v>
      </c>
      <c r="V45" s="277">
        <f t="shared" si="9"/>
        <v>8.2946472871049504E-2</v>
      </c>
      <c r="W45" s="361">
        <v>3289</v>
      </c>
      <c r="X45" s="277">
        <f t="shared" si="10"/>
        <v>1.2650048654033285E-2</v>
      </c>
      <c r="Y45" s="361">
        <v>12741</v>
      </c>
      <c r="Z45" s="277">
        <f t="shared" si="11"/>
        <v>4.9004034630902429E-2</v>
      </c>
      <c r="AA45" s="361">
        <v>12789</v>
      </c>
      <c r="AB45" s="277">
        <f t="shared" si="12"/>
        <v>4.9188650725579715E-2</v>
      </c>
      <c r="AC45" s="361">
        <f t="shared" si="13"/>
        <v>25530</v>
      </c>
      <c r="AD45" s="277">
        <f t="shared" si="14"/>
        <v>9.8192685356482137E-2</v>
      </c>
      <c r="AE45" s="361">
        <v>21983</v>
      </c>
      <c r="AF45" s="277">
        <f t="shared" si="15"/>
        <v>8.4550325193558443E-2</v>
      </c>
      <c r="AG45" s="361">
        <v>2131</v>
      </c>
      <c r="AH45" s="277">
        <f t="shared" si="16"/>
        <v>8.1961853699437301E-3</v>
      </c>
      <c r="AI45" s="361">
        <v>32977</v>
      </c>
      <c r="AJ45" s="277">
        <f t="shared" si="17"/>
        <v>0.12683510321193542</v>
      </c>
      <c r="AK45" s="361">
        <v>5598</v>
      </c>
      <c r="AL45" s="277">
        <f t="shared" si="18"/>
        <v>2.1530852041738623E-2</v>
      </c>
    </row>
    <row r="46" spans="2:38" s="73" customFormat="1" ht="14.25" hidden="1" outlineLevel="1" collapsed="1">
      <c r="B46" s="522">
        <f t="shared" ref="B46" si="24">D54</f>
        <v>45917</v>
      </c>
      <c r="C46" s="504"/>
      <c r="D46" s="193">
        <v>45909</v>
      </c>
      <c r="E46" s="193" t="s">
        <v>91</v>
      </c>
      <c r="F46" s="379">
        <f t="shared" si="0"/>
        <v>258026</v>
      </c>
      <c r="G46" s="508">
        <f t="shared" ref="G46" si="25">SUM(F46:F52)</f>
        <v>1658017</v>
      </c>
      <c r="H46" s="507"/>
      <c r="I46" s="361">
        <v>63789</v>
      </c>
      <c r="J46" s="277">
        <f t="shared" si="1"/>
        <v>0.24721927247641712</v>
      </c>
      <c r="K46" s="361">
        <v>67110</v>
      </c>
      <c r="L46" s="277">
        <f t="shared" si="2"/>
        <v>0.26009006844271509</v>
      </c>
      <c r="M46" s="361">
        <f t="shared" si="3"/>
        <v>130899</v>
      </c>
      <c r="N46" s="277">
        <f t="shared" si="4"/>
        <v>0.50730934091913216</v>
      </c>
      <c r="O46" s="361">
        <v>10863</v>
      </c>
      <c r="P46" s="277">
        <f t="shared" si="5"/>
        <v>4.210040848596653E-2</v>
      </c>
      <c r="Q46" s="361">
        <v>7079</v>
      </c>
      <c r="R46" s="277">
        <f t="shared" si="6"/>
        <v>2.7435219706541201E-2</v>
      </c>
      <c r="S46" s="361">
        <f t="shared" si="7"/>
        <v>17942</v>
      </c>
      <c r="T46" s="277">
        <f t="shared" si="8"/>
        <v>6.9535628192507734E-2</v>
      </c>
      <c r="U46" s="361">
        <v>20848</v>
      </c>
      <c r="V46" s="277">
        <f t="shared" si="9"/>
        <v>8.0798059110322215E-2</v>
      </c>
      <c r="W46" s="361">
        <v>2878</v>
      </c>
      <c r="X46" s="277">
        <f t="shared" si="10"/>
        <v>1.1153914721772224E-2</v>
      </c>
      <c r="Y46" s="361">
        <v>12134</v>
      </c>
      <c r="Z46" s="277">
        <f t="shared" si="11"/>
        <v>4.7026268670599086E-2</v>
      </c>
      <c r="AA46" s="361">
        <v>12627</v>
      </c>
      <c r="AB46" s="277">
        <f t="shared" si="12"/>
        <v>4.8936928836628868E-2</v>
      </c>
      <c r="AC46" s="361">
        <f t="shared" si="13"/>
        <v>24761</v>
      </c>
      <c r="AD46" s="277">
        <f t="shared" si="14"/>
        <v>9.5963197507227954E-2</v>
      </c>
      <c r="AE46" s="361">
        <v>21575</v>
      </c>
      <c r="AF46" s="277">
        <f t="shared" si="15"/>
        <v>8.3615604628990883E-2</v>
      </c>
      <c r="AG46" s="361">
        <v>1958</v>
      </c>
      <c r="AH46" s="277">
        <f t="shared" si="16"/>
        <v>7.58838256609799E-3</v>
      </c>
      <c r="AI46" s="361">
        <v>31708</v>
      </c>
      <c r="AJ46" s="277">
        <f t="shared" si="17"/>
        <v>0.12288684086099851</v>
      </c>
      <c r="AK46" s="361">
        <v>5457</v>
      </c>
      <c r="AL46" s="277">
        <f t="shared" si="18"/>
        <v>2.1149031492950322E-2</v>
      </c>
    </row>
    <row r="47" spans="2:38" s="73" customFormat="1" ht="14.25" hidden="1" outlineLevel="1">
      <c r="B47" s="523"/>
      <c r="C47" s="504"/>
      <c r="D47" s="193">
        <v>45910</v>
      </c>
      <c r="E47" s="193" t="s">
        <v>92</v>
      </c>
      <c r="F47" s="379">
        <f t="shared" si="0"/>
        <v>250306</v>
      </c>
      <c r="G47" s="509"/>
      <c r="H47" s="507"/>
      <c r="I47" s="361">
        <v>63522</v>
      </c>
      <c r="J47" s="277">
        <f t="shared" si="1"/>
        <v>0.25377737649117482</v>
      </c>
      <c r="K47" s="361">
        <v>65698</v>
      </c>
      <c r="L47" s="277">
        <f t="shared" si="2"/>
        <v>0.26247073581935709</v>
      </c>
      <c r="M47" s="361">
        <f t="shared" si="3"/>
        <v>129220</v>
      </c>
      <c r="N47" s="277">
        <f t="shared" si="4"/>
        <v>0.51624811231053191</v>
      </c>
      <c r="O47" s="361">
        <v>10600</v>
      </c>
      <c r="P47" s="277">
        <f t="shared" si="5"/>
        <v>4.2348165845005711E-2</v>
      </c>
      <c r="Q47" s="361">
        <v>6804</v>
      </c>
      <c r="R47" s="277">
        <f t="shared" si="6"/>
        <v>2.7182728340511213E-2</v>
      </c>
      <c r="S47" s="361">
        <f t="shared" si="7"/>
        <v>17404</v>
      </c>
      <c r="T47" s="277">
        <f t="shared" si="8"/>
        <v>6.9530894185516931E-2</v>
      </c>
      <c r="U47" s="361">
        <v>20624</v>
      </c>
      <c r="V47" s="277">
        <f t="shared" si="9"/>
        <v>8.2395148338433755E-2</v>
      </c>
      <c r="W47" s="361">
        <v>2343</v>
      </c>
      <c r="X47" s="277">
        <f t="shared" si="10"/>
        <v>9.3605426957404144E-3</v>
      </c>
      <c r="Y47" s="361">
        <v>11646</v>
      </c>
      <c r="Z47" s="277">
        <f t="shared" si="11"/>
        <v>4.6527050889710993E-2</v>
      </c>
      <c r="AA47" s="361">
        <v>10991</v>
      </c>
      <c r="AB47" s="277">
        <f t="shared" si="12"/>
        <v>4.3910253849288469E-2</v>
      </c>
      <c r="AC47" s="361">
        <f t="shared" si="13"/>
        <v>22637</v>
      </c>
      <c r="AD47" s="277">
        <f t="shared" si="14"/>
        <v>9.0437304738999469E-2</v>
      </c>
      <c r="AE47" s="361">
        <v>21001</v>
      </c>
      <c r="AF47" s="277">
        <f t="shared" si="15"/>
        <v>8.3901304802921226E-2</v>
      </c>
      <c r="AG47" s="361">
        <v>1923</v>
      </c>
      <c r="AH47" s="277">
        <f t="shared" si="16"/>
        <v>7.6825965018816967E-3</v>
      </c>
      <c r="AI47" s="361">
        <v>29499</v>
      </c>
      <c r="AJ47" s="277">
        <f t="shared" si="17"/>
        <v>0.1178517494586626</v>
      </c>
      <c r="AK47" s="361">
        <v>5655</v>
      </c>
      <c r="AL47" s="277">
        <f t="shared" si="18"/>
        <v>2.2592346967312011E-2</v>
      </c>
    </row>
    <row r="48" spans="2:38" s="73" customFormat="1" ht="14.25" hidden="1" outlineLevel="1">
      <c r="B48" s="523"/>
      <c r="C48" s="504"/>
      <c r="D48" s="193">
        <v>45911</v>
      </c>
      <c r="E48" s="193" t="s">
        <v>93</v>
      </c>
      <c r="F48" s="379">
        <f t="shared" si="0"/>
        <v>231245</v>
      </c>
      <c r="G48" s="509"/>
      <c r="H48" s="507"/>
      <c r="I48" s="361">
        <v>60148</v>
      </c>
      <c r="J48" s="277">
        <f t="shared" si="1"/>
        <v>0.26010508335315358</v>
      </c>
      <c r="K48" s="361">
        <v>58415</v>
      </c>
      <c r="L48" s="277">
        <f t="shared" si="2"/>
        <v>0.25261086726199483</v>
      </c>
      <c r="M48" s="361">
        <f t="shared" si="3"/>
        <v>118563</v>
      </c>
      <c r="N48" s="277">
        <f t="shared" si="4"/>
        <v>0.51271595061514841</v>
      </c>
      <c r="O48" s="361">
        <v>10208</v>
      </c>
      <c r="P48" s="277">
        <f t="shared" si="5"/>
        <v>4.4143657160154816E-2</v>
      </c>
      <c r="Q48" s="361">
        <v>6605</v>
      </c>
      <c r="R48" s="277">
        <f t="shared" si="6"/>
        <v>2.856277973577807E-2</v>
      </c>
      <c r="S48" s="361">
        <f t="shared" si="7"/>
        <v>16813</v>
      </c>
      <c r="T48" s="277">
        <f t="shared" si="8"/>
        <v>7.2706436895932883E-2</v>
      </c>
      <c r="U48" s="361">
        <v>18870</v>
      </c>
      <c r="V48" s="277">
        <f t="shared" si="9"/>
        <v>8.1601764362472698E-2</v>
      </c>
      <c r="W48" s="361">
        <v>2321</v>
      </c>
      <c r="X48" s="277">
        <f t="shared" si="10"/>
        <v>1.003697377240589E-2</v>
      </c>
      <c r="Y48" s="361">
        <v>10570</v>
      </c>
      <c r="Z48" s="277">
        <f t="shared" si="11"/>
        <v>4.5709096412895417E-2</v>
      </c>
      <c r="AA48" s="361">
        <v>9161</v>
      </c>
      <c r="AB48" s="277">
        <f t="shared" si="12"/>
        <v>3.9615991697117776E-2</v>
      </c>
      <c r="AC48" s="361">
        <f t="shared" si="13"/>
        <v>19731</v>
      </c>
      <c r="AD48" s="277">
        <f t="shared" si="14"/>
        <v>8.5325088110013186E-2</v>
      </c>
      <c r="AE48" s="361">
        <v>18995</v>
      </c>
      <c r="AF48" s="277">
        <f t="shared" si="15"/>
        <v>8.2142316590628983E-2</v>
      </c>
      <c r="AG48" s="361">
        <v>1804</v>
      </c>
      <c r="AH48" s="277">
        <f t="shared" si="16"/>
        <v>7.8012497567514971E-3</v>
      </c>
      <c r="AI48" s="361">
        <v>28862</v>
      </c>
      <c r="AJ48" s="277">
        <f t="shared" si="17"/>
        <v>0.12481134727237346</v>
      </c>
      <c r="AK48" s="361">
        <v>5286</v>
      </c>
      <c r="AL48" s="277">
        <f t="shared" si="18"/>
        <v>2.2858872624272959E-2</v>
      </c>
    </row>
    <row r="49" spans="2:38" s="73" customFormat="1" ht="14.25" hidden="1" outlineLevel="1">
      <c r="B49" s="523"/>
      <c r="C49" s="504"/>
      <c r="D49" s="193">
        <v>45912</v>
      </c>
      <c r="E49" s="193" t="s">
        <v>88</v>
      </c>
      <c r="F49" s="379">
        <f t="shared" si="0"/>
        <v>191700</v>
      </c>
      <c r="G49" s="509"/>
      <c r="H49" s="507"/>
      <c r="I49" s="361">
        <v>43774</v>
      </c>
      <c r="J49" s="277">
        <f t="shared" si="1"/>
        <v>0.22834637454355763</v>
      </c>
      <c r="K49" s="361">
        <v>52868</v>
      </c>
      <c r="L49" s="277">
        <f t="shared" si="2"/>
        <v>0.27578508085550341</v>
      </c>
      <c r="M49" s="361">
        <f t="shared" si="3"/>
        <v>96642</v>
      </c>
      <c r="N49" s="277">
        <f t="shared" si="4"/>
        <v>0.50413145539906101</v>
      </c>
      <c r="O49" s="361">
        <v>7864</v>
      </c>
      <c r="P49" s="277">
        <f t="shared" si="5"/>
        <v>4.102243088158581E-2</v>
      </c>
      <c r="Q49" s="361">
        <v>5726</v>
      </c>
      <c r="R49" s="277">
        <f t="shared" si="6"/>
        <v>2.9869587897756913E-2</v>
      </c>
      <c r="S49" s="361">
        <f t="shared" si="7"/>
        <v>13590</v>
      </c>
      <c r="T49" s="277">
        <f t="shared" si="8"/>
        <v>7.0892018779342716E-2</v>
      </c>
      <c r="U49" s="361">
        <v>15285</v>
      </c>
      <c r="V49" s="277">
        <f t="shared" si="9"/>
        <v>7.9733959311424102E-2</v>
      </c>
      <c r="W49" s="361">
        <v>2211</v>
      </c>
      <c r="X49" s="277">
        <f t="shared" si="10"/>
        <v>1.1533646322378717E-2</v>
      </c>
      <c r="Y49" s="361">
        <v>9006</v>
      </c>
      <c r="Z49" s="277">
        <f t="shared" si="11"/>
        <v>4.6979655712050081E-2</v>
      </c>
      <c r="AA49" s="361">
        <v>9467</v>
      </c>
      <c r="AB49" s="277">
        <f t="shared" si="12"/>
        <v>4.9384454877412623E-2</v>
      </c>
      <c r="AC49" s="361">
        <f t="shared" si="13"/>
        <v>18473</v>
      </c>
      <c r="AD49" s="277">
        <f t="shared" si="14"/>
        <v>9.6364110589462704E-2</v>
      </c>
      <c r="AE49" s="361">
        <v>13824</v>
      </c>
      <c r="AF49" s="277">
        <f t="shared" si="15"/>
        <v>7.2112676056338032E-2</v>
      </c>
      <c r="AG49" s="361">
        <v>1521</v>
      </c>
      <c r="AH49" s="277">
        <f t="shared" si="16"/>
        <v>7.9342723004694835E-3</v>
      </c>
      <c r="AI49" s="361">
        <v>25406</v>
      </c>
      <c r="AJ49" s="277">
        <f t="shared" si="17"/>
        <v>0.1325299947835159</v>
      </c>
      <c r="AK49" s="361">
        <v>4748</v>
      </c>
      <c r="AL49" s="277">
        <f t="shared" si="18"/>
        <v>2.4767866458007302E-2</v>
      </c>
    </row>
    <row r="50" spans="2:38" s="73" customFormat="1" ht="14.25" hidden="1" outlineLevel="1">
      <c r="B50" s="523"/>
      <c r="C50" s="504"/>
      <c r="D50" s="193">
        <v>45913</v>
      </c>
      <c r="E50" s="193" t="s">
        <v>89</v>
      </c>
      <c r="F50" s="379">
        <f t="shared" si="0"/>
        <v>201547</v>
      </c>
      <c r="G50" s="509"/>
      <c r="H50" s="507"/>
      <c r="I50" s="361">
        <v>41255</v>
      </c>
      <c r="J50" s="277">
        <f t="shared" si="1"/>
        <v>0.20469170962604255</v>
      </c>
      <c r="K50" s="361">
        <v>61154</v>
      </c>
      <c r="L50" s="277">
        <f t="shared" si="2"/>
        <v>0.30342302291773132</v>
      </c>
      <c r="M50" s="361">
        <f t="shared" si="3"/>
        <v>102409</v>
      </c>
      <c r="N50" s="277">
        <f t="shared" si="4"/>
        <v>0.50811473254377393</v>
      </c>
      <c r="O50" s="361">
        <v>7744</v>
      </c>
      <c r="P50" s="277">
        <f t="shared" si="5"/>
        <v>3.8422799644747874E-2</v>
      </c>
      <c r="Q50" s="361">
        <v>5693</v>
      </c>
      <c r="R50" s="277">
        <f t="shared" si="6"/>
        <v>2.8246513220241434E-2</v>
      </c>
      <c r="S50" s="361">
        <f t="shared" si="7"/>
        <v>13437</v>
      </c>
      <c r="T50" s="277">
        <f t="shared" si="8"/>
        <v>6.6669312864989311E-2</v>
      </c>
      <c r="U50" s="361">
        <v>16173</v>
      </c>
      <c r="V50" s="277">
        <f t="shared" si="9"/>
        <v>8.0244310260137827E-2</v>
      </c>
      <c r="W50" s="361">
        <v>2547</v>
      </c>
      <c r="X50" s="277">
        <f t="shared" si="10"/>
        <v>1.2637250864562608E-2</v>
      </c>
      <c r="Y50" s="361">
        <v>9829</v>
      </c>
      <c r="Z50" s="277">
        <f t="shared" si="11"/>
        <v>4.8767781212322683E-2</v>
      </c>
      <c r="AA50" s="361">
        <v>10762</v>
      </c>
      <c r="AB50" s="277">
        <f t="shared" si="12"/>
        <v>5.3396974402992847E-2</v>
      </c>
      <c r="AC50" s="361">
        <f t="shared" si="13"/>
        <v>20591</v>
      </c>
      <c r="AD50" s="277">
        <f t="shared" si="14"/>
        <v>0.10216475561531553</v>
      </c>
      <c r="AE50" s="361">
        <v>14451</v>
      </c>
      <c r="AF50" s="277">
        <f t="shared" si="15"/>
        <v>7.1700397425910584E-2</v>
      </c>
      <c r="AG50" s="361">
        <v>1650</v>
      </c>
      <c r="AH50" s="277">
        <f t="shared" si="16"/>
        <v>8.1866760606707119E-3</v>
      </c>
      <c r="AI50" s="361">
        <v>25206</v>
      </c>
      <c r="AJ50" s="277">
        <f t="shared" si="17"/>
        <v>0.12506264047591878</v>
      </c>
      <c r="AK50" s="361">
        <v>5083</v>
      </c>
      <c r="AL50" s="277">
        <f t="shared" si="18"/>
        <v>2.5219923888720745E-2</v>
      </c>
    </row>
    <row r="51" spans="2:38" s="73" customFormat="1" ht="14.25" hidden="1" outlineLevel="1">
      <c r="B51" s="523"/>
      <c r="C51" s="504"/>
      <c r="D51" s="193">
        <v>45914</v>
      </c>
      <c r="E51" s="193" t="s">
        <v>84</v>
      </c>
      <c r="F51" s="379">
        <f t="shared" si="0"/>
        <v>263020</v>
      </c>
      <c r="G51" s="509"/>
      <c r="H51" s="507"/>
      <c r="I51" s="361">
        <v>63962</v>
      </c>
      <c r="J51" s="277">
        <f t="shared" si="1"/>
        <v>0.24318302790662308</v>
      </c>
      <c r="K51" s="361">
        <v>68861</v>
      </c>
      <c r="L51" s="277">
        <f t="shared" si="2"/>
        <v>0.26180898790966467</v>
      </c>
      <c r="M51" s="361">
        <f t="shared" si="3"/>
        <v>132823</v>
      </c>
      <c r="N51" s="277">
        <f t="shared" si="4"/>
        <v>0.50499201581628772</v>
      </c>
      <c r="O51" s="361">
        <v>11455</v>
      </c>
      <c r="P51" s="277">
        <f t="shared" si="5"/>
        <v>4.3551821154284846E-2</v>
      </c>
      <c r="Q51" s="361">
        <v>7094</v>
      </c>
      <c r="R51" s="277">
        <f t="shared" si="6"/>
        <v>2.6971332978480724E-2</v>
      </c>
      <c r="S51" s="361">
        <f t="shared" si="7"/>
        <v>18549</v>
      </c>
      <c r="T51" s="277">
        <f t="shared" si="8"/>
        <v>7.0523154132765567E-2</v>
      </c>
      <c r="U51" s="361">
        <v>21928</v>
      </c>
      <c r="V51" s="277">
        <f t="shared" si="9"/>
        <v>8.3370085925024706E-2</v>
      </c>
      <c r="W51" s="361">
        <v>3319</v>
      </c>
      <c r="X51" s="277">
        <f t="shared" si="10"/>
        <v>1.2618812257622994E-2</v>
      </c>
      <c r="Y51" s="361">
        <v>12748</v>
      </c>
      <c r="Z51" s="277">
        <f t="shared" si="11"/>
        <v>4.8467797125693865E-2</v>
      </c>
      <c r="AA51" s="361">
        <v>11956</v>
      </c>
      <c r="AB51" s="277">
        <f t="shared" si="12"/>
        <v>4.5456619268496694E-2</v>
      </c>
      <c r="AC51" s="361">
        <f t="shared" si="13"/>
        <v>24704</v>
      </c>
      <c r="AD51" s="277">
        <f t="shared" si="14"/>
        <v>9.3924416394190552E-2</v>
      </c>
      <c r="AE51" s="361">
        <v>22607</v>
      </c>
      <c r="AF51" s="277">
        <f t="shared" si="15"/>
        <v>8.595163865865714E-2</v>
      </c>
      <c r="AG51" s="361">
        <v>2054</v>
      </c>
      <c r="AH51" s="277">
        <f t="shared" si="16"/>
        <v>7.809292069044179E-3</v>
      </c>
      <c r="AI51" s="361">
        <v>31448</v>
      </c>
      <c r="AJ51" s="277">
        <f t="shared" si="17"/>
        <v>0.11956505208729375</v>
      </c>
      <c r="AK51" s="361">
        <v>5588</v>
      </c>
      <c r="AL51" s="277">
        <f t="shared" si="18"/>
        <v>2.1245532659113376E-2</v>
      </c>
    </row>
    <row r="52" spans="2:38" s="73" customFormat="1" ht="14.25" hidden="1" outlineLevel="1">
      <c r="B52" s="524"/>
      <c r="C52" s="504"/>
      <c r="D52" s="193">
        <v>45915</v>
      </c>
      <c r="E52" s="193" t="s">
        <v>90</v>
      </c>
      <c r="F52" s="379">
        <f t="shared" si="0"/>
        <v>262173</v>
      </c>
      <c r="G52" s="510"/>
      <c r="H52" s="507"/>
      <c r="I52" s="361">
        <v>61247</v>
      </c>
      <c r="J52" s="277">
        <f t="shared" si="1"/>
        <v>0.23361291971331907</v>
      </c>
      <c r="K52" s="361">
        <v>73461</v>
      </c>
      <c r="L52" s="277">
        <f t="shared" si="2"/>
        <v>0.28020047831012346</v>
      </c>
      <c r="M52" s="361">
        <f t="shared" si="3"/>
        <v>134708</v>
      </c>
      <c r="N52" s="277">
        <f t="shared" si="4"/>
        <v>0.5138133980234425</v>
      </c>
      <c r="O52" s="361">
        <v>11662</v>
      </c>
      <c r="P52" s="277">
        <f t="shared" si="5"/>
        <v>4.4482078627471174E-2</v>
      </c>
      <c r="Q52" s="361">
        <v>7204</v>
      </c>
      <c r="R52" s="277">
        <f t="shared" si="6"/>
        <v>2.747803930992131E-2</v>
      </c>
      <c r="S52" s="361">
        <f t="shared" si="7"/>
        <v>18866</v>
      </c>
      <c r="T52" s="277">
        <f t="shared" si="8"/>
        <v>7.1960117937392487E-2</v>
      </c>
      <c r="U52" s="361">
        <v>22186</v>
      </c>
      <c r="V52" s="277">
        <f t="shared" si="9"/>
        <v>8.4623511955845943E-2</v>
      </c>
      <c r="W52" s="361">
        <v>3161</v>
      </c>
      <c r="X52" s="277">
        <f t="shared" si="10"/>
        <v>1.2056924244678132E-2</v>
      </c>
      <c r="Y52" s="361">
        <v>12783</v>
      </c>
      <c r="Z52" s="277">
        <f t="shared" si="11"/>
        <v>4.8757881246352601E-2</v>
      </c>
      <c r="AA52" s="361">
        <v>11803</v>
      </c>
      <c r="AB52" s="277">
        <f t="shared" si="12"/>
        <v>4.5019891445724769E-2</v>
      </c>
      <c r="AC52" s="361">
        <f t="shared" si="13"/>
        <v>24586</v>
      </c>
      <c r="AD52" s="277">
        <f t="shared" si="14"/>
        <v>9.3777772692077363E-2</v>
      </c>
      <c r="AE52" s="361">
        <v>21437</v>
      </c>
      <c r="AF52" s="277">
        <f t="shared" si="15"/>
        <v>8.1766619751080391E-2</v>
      </c>
      <c r="AG52" s="361">
        <v>2037</v>
      </c>
      <c r="AH52" s="277">
        <f t="shared" si="16"/>
        <v>7.7696787998764172E-3</v>
      </c>
      <c r="AI52" s="361">
        <v>29467</v>
      </c>
      <c r="AJ52" s="277">
        <f t="shared" si="17"/>
        <v>0.11239525046438802</v>
      </c>
      <c r="AK52" s="361">
        <v>5725</v>
      </c>
      <c r="AL52" s="277">
        <f t="shared" si="18"/>
        <v>2.18367261312187E-2</v>
      </c>
    </row>
    <row r="53" spans="2:38" s="73" customFormat="1" ht="14.25" hidden="1" outlineLevel="1" collapsed="1">
      <c r="B53" s="500">
        <f t="shared" ref="B53" si="26">D61</f>
        <v>45924</v>
      </c>
      <c r="C53" s="504"/>
      <c r="D53" s="193">
        <v>45916</v>
      </c>
      <c r="E53" s="193" t="s">
        <v>91</v>
      </c>
      <c r="F53" s="379">
        <f t="shared" si="0"/>
        <v>281350</v>
      </c>
      <c r="G53" s="516">
        <f t="shared" ref="G53" si="27">SUM(F53:F59)</f>
        <v>1699029</v>
      </c>
      <c r="H53" s="507"/>
      <c r="I53" s="361">
        <v>62886</v>
      </c>
      <c r="J53" s="277">
        <f t="shared" si="1"/>
        <v>0.22351519459747646</v>
      </c>
      <c r="K53" s="361">
        <v>71015</v>
      </c>
      <c r="L53" s="277">
        <f t="shared" si="2"/>
        <v>0.25240803269948464</v>
      </c>
      <c r="M53" s="361">
        <f t="shared" si="3"/>
        <v>133901</v>
      </c>
      <c r="N53" s="277">
        <f t="shared" si="4"/>
        <v>0.47592322729696107</v>
      </c>
      <c r="O53" s="361">
        <v>15457</v>
      </c>
      <c r="P53" s="277">
        <f t="shared" si="5"/>
        <v>5.4938688466323084E-2</v>
      </c>
      <c r="Q53" s="361">
        <v>7383</v>
      </c>
      <c r="R53" s="277">
        <f t="shared" si="6"/>
        <v>2.6241336413719566E-2</v>
      </c>
      <c r="S53" s="361">
        <f t="shared" si="7"/>
        <v>22840</v>
      </c>
      <c r="T53" s="277">
        <f t="shared" si="8"/>
        <v>8.1180024880042653E-2</v>
      </c>
      <c r="U53" s="361">
        <v>26199</v>
      </c>
      <c r="V53" s="277">
        <f t="shared" si="9"/>
        <v>9.311889106095611E-2</v>
      </c>
      <c r="W53" s="361">
        <v>2934</v>
      </c>
      <c r="X53" s="277">
        <f t="shared" si="10"/>
        <v>1.0428292162786564E-2</v>
      </c>
      <c r="Y53" s="361">
        <v>16751</v>
      </c>
      <c r="Z53" s="277">
        <f t="shared" si="11"/>
        <v>5.9537942065043543E-2</v>
      </c>
      <c r="AA53" s="361">
        <v>10942</v>
      </c>
      <c r="AB53" s="277">
        <f t="shared" si="12"/>
        <v>3.8891060956104499E-2</v>
      </c>
      <c r="AC53" s="361">
        <f t="shared" si="13"/>
        <v>27693</v>
      </c>
      <c r="AD53" s="277">
        <f t="shared" si="14"/>
        <v>9.8429003021148043E-2</v>
      </c>
      <c r="AE53" s="361">
        <v>26160</v>
      </c>
      <c r="AF53" s="277">
        <f t="shared" si="15"/>
        <v>9.2980273680469169E-2</v>
      </c>
      <c r="AG53" s="361">
        <v>1845</v>
      </c>
      <c r="AH53" s="277">
        <f t="shared" si="16"/>
        <v>6.5576683845743732E-3</v>
      </c>
      <c r="AI53" s="361">
        <v>29267</v>
      </c>
      <c r="AJ53" s="277">
        <f t="shared" si="17"/>
        <v>0.10402345832592856</v>
      </c>
      <c r="AK53" s="361">
        <v>10511</v>
      </c>
      <c r="AL53" s="277">
        <f t="shared" si="18"/>
        <v>3.7359161187133463E-2</v>
      </c>
    </row>
    <row r="54" spans="2:38" s="73" customFormat="1" ht="14.25" hidden="1" outlineLevel="1">
      <c r="B54" s="501"/>
      <c r="C54" s="504"/>
      <c r="D54" s="193">
        <v>45917</v>
      </c>
      <c r="E54" s="193" t="s">
        <v>92</v>
      </c>
      <c r="F54" s="379">
        <f t="shared" si="0"/>
        <v>265157</v>
      </c>
      <c r="G54" s="516"/>
      <c r="H54" s="507"/>
      <c r="I54" s="361">
        <v>61854</v>
      </c>
      <c r="J54" s="277">
        <f t="shared" si="1"/>
        <v>0.23327311743608503</v>
      </c>
      <c r="K54" s="361">
        <v>69666</v>
      </c>
      <c r="L54" s="277">
        <f t="shared" si="2"/>
        <v>0.26273490799790311</v>
      </c>
      <c r="M54" s="361">
        <f t="shared" si="3"/>
        <v>131520</v>
      </c>
      <c r="N54" s="277">
        <f t="shared" si="4"/>
        <v>0.49600802543398814</v>
      </c>
      <c r="O54" s="361">
        <v>13102</v>
      </c>
      <c r="P54" s="277">
        <f t="shared" si="5"/>
        <v>4.9412235015481393E-2</v>
      </c>
      <c r="Q54" s="361">
        <v>7111</v>
      </c>
      <c r="R54" s="277">
        <f t="shared" si="6"/>
        <v>2.681807382041583E-2</v>
      </c>
      <c r="S54" s="361">
        <f t="shared" si="7"/>
        <v>20213</v>
      </c>
      <c r="T54" s="277">
        <f t="shared" si="8"/>
        <v>7.6230308835897223E-2</v>
      </c>
      <c r="U54" s="361">
        <v>23510</v>
      </c>
      <c r="V54" s="277">
        <f t="shared" si="9"/>
        <v>8.866445162677207E-2</v>
      </c>
      <c r="W54" s="361">
        <v>2621</v>
      </c>
      <c r="X54" s="277">
        <f t="shared" si="10"/>
        <v>9.8847098134312878E-3</v>
      </c>
      <c r="Y54" s="361">
        <v>13985</v>
      </c>
      <c r="Z54" s="277">
        <f t="shared" si="11"/>
        <v>5.2742337558503077E-2</v>
      </c>
      <c r="AA54" s="361">
        <v>9970</v>
      </c>
      <c r="AB54" s="277">
        <f t="shared" si="12"/>
        <v>3.7600365066734046E-2</v>
      </c>
      <c r="AC54" s="361">
        <f t="shared" si="13"/>
        <v>23955</v>
      </c>
      <c r="AD54" s="277">
        <f t="shared" si="14"/>
        <v>9.0342702625237123E-2</v>
      </c>
      <c r="AE54" s="361">
        <v>23199</v>
      </c>
      <c r="AF54" s="277">
        <f t="shared" si="15"/>
        <v>8.7491561603125698E-2</v>
      </c>
      <c r="AG54" s="361">
        <v>1852</v>
      </c>
      <c r="AH54" s="277">
        <f t="shared" si="16"/>
        <v>6.9845412340613297E-3</v>
      </c>
      <c r="AI54" s="361">
        <v>29817</v>
      </c>
      <c r="AJ54" s="277">
        <f t="shared" si="17"/>
        <v>0.11245035959827573</v>
      </c>
      <c r="AK54" s="361">
        <v>8470</v>
      </c>
      <c r="AL54" s="277">
        <f t="shared" si="18"/>
        <v>3.1943339229211373E-2</v>
      </c>
    </row>
    <row r="55" spans="2:38" s="73" customFormat="1" ht="14.25" hidden="1" outlineLevel="1">
      <c r="B55" s="501"/>
      <c r="C55" s="504"/>
      <c r="D55" s="193">
        <v>45918</v>
      </c>
      <c r="E55" s="193" t="s">
        <v>93</v>
      </c>
      <c r="F55" s="379">
        <f t="shared" si="0"/>
        <v>243355</v>
      </c>
      <c r="G55" s="516"/>
      <c r="H55" s="507"/>
      <c r="I55" s="361">
        <v>57970</v>
      </c>
      <c r="J55" s="277">
        <f t="shared" si="1"/>
        <v>0.23821166608452671</v>
      </c>
      <c r="K55" s="361">
        <v>61719</v>
      </c>
      <c r="L55" s="277">
        <f t="shared" si="2"/>
        <v>0.25361714367898747</v>
      </c>
      <c r="M55" s="361">
        <f t="shared" si="3"/>
        <v>119689</v>
      </c>
      <c r="N55" s="277">
        <f t="shared" si="4"/>
        <v>0.49182880976351423</v>
      </c>
      <c r="O55" s="361">
        <v>12535</v>
      </c>
      <c r="P55" s="277">
        <f t="shared" si="5"/>
        <v>5.1509112202338149E-2</v>
      </c>
      <c r="Q55" s="361">
        <v>6858</v>
      </c>
      <c r="R55" s="277">
        <f t="shared" si="6"/>
        <v>2.8181052372049063E-2</v>
      </c>
      <c r="S55" s="361">
        <f t="shared" si="7"/>
        <v>19393</v>
      </c>
      <c r="T55" s="277">
        <f t="shared" si="8"/>
        <v>7.9690164574387212E-2</v>
      </c>
      <c r="U55" s="361">
        <v>22047</v>
      </c>
      <c r="V55" s="277">
        <f t="shared" si="9"/>
        <v>9.0596042818105238E-2</v>
      </c>
      <c r="W55" s="361">
        <v>2342</v>
      </c>
      <c r="X55" s="277">
        <f t="shared" si="10"/>
        <v>9.6238006204926955E-3</v>
      </c>
      <c r="Y55" s="361">
        <v>12831</v>
      </c>
      <c r="Z55" s="277">
        <f t="shared" si="11"/>
        <v>5.2725442255141662E-2</v>
      </c>
      <c r="AA55" s="361">
        <v>8212</v>
      </c>
      <c r="AB55" s="277">
        <f t="shared" si="12"/>
        <v>3.3744940518994883E-2</v>
      </c>
      <c r="AC55" s="361">
        <f t="shared" si="13"/>
        <v>21043</v>
      </c>
      <c r="AD55" s="277">
        <f t="shared" si="14"/>
        <v>8.6470382774136545E-2</v>
      </c>
      <c r="AE55" s="361">
        <v>20968</v>
      </c>
      <c r="AF55" s="277">
        <f t="shared" si="15"/>
        <v>8.6162191037784303E-2</v>
      </c>
      <c r="AG55" s="361">
        <v>1733</v>
      </c>
      <c r="AH55" s="277">
        <f t="shared" si="16"/>
        <v>7.1212837213124863E-3</v>
      </c>
      <c r="AI55" s="361">
        <v>27950</v>
      </c>
      <c r="AJ55" s="277">
        <f t="shared" si="17"/>
        <v>0.11485278708060241</v>
      </c>
      <c r="AK55" s="361">
        <v>8190</v>
      </c>
      <c r="AL55" s="277">
        <f t="shared" si="18"/>
        <v>3.3654537609664893E-2</v>
      </c>
    </row>
    <row r="56" spans="2:38" s="73" customFormat="1" ht="14.25" hidden="1" outlineLevel="1">
      <c r="B56" s="501"/>
      <c r="C56" s="504"/>
      <c r="D56" s="193">
        <v>45919</v>
      </c>
      <c r="E56" s="193" t="s">
        <v>88</v>
      </c>
      <c r="F56" s="379">
        <f t="shared" si="0"/>
        <v>194339</v>
      </c>
      <c r="G56" s="516"/>
      <c r="H56" s="507"/>
      <c r="I56" s="361">
        <v>42159</v>
      </c>
      <c r="J56" s="277">
        <f t="shared" si="1"/>
        <v>0.21693535522977889</v>
      </c>
      <c r="K56" s="361">
        <v>54596</v>
      </c>
      <c r="L56" s="277">
        <f t="shared" si="2"/>
        <v>0.2809317738590813</v>
      </c>
      <c r="M56" s="361">
        <f t="shared" si="3"/>
        <v>96755</v>
      </c>
      <c r="N56" s="277">
        <f t="shared" si="4"/>
        <v>0.49786712908886016</v>
      </c>
      <c r="O56" s="361">
        <v>10665</v>
      </c>
      <c r="P56" s="277">
        <f t="shared" si="5"/>
        <v>5.487833116358528E-2</v>
      </c>
      <c r="Q56" s="361">
        <v>5689</v>
      </c>
      <c r="R56" s="277">
        <f t="shared" si="6"/>
        <v>2.9273588934799501E-2</v>
      </c>
      <c r="S56" s="361">
        <f t="shared" si="7"/>
        <v>16354</v>
      </c>
      <c r="T56" s="277">
        <f t="shared" si="8"/>
        <v>8.4151920098384778E-2</v>
      </c>
      <c r="U56" s="361">
        <v>16391</v>
      </c>
      <c r="V56" s="277">
        <f t="shared" si="9"/>
        <v>8.4342309057883383E-2</v>
      </c>
      <c r="W56" s="361">
        <v>1987</v>
      </c>
      <c r="X56" s="277">
        <f t="shared" si="10"/>
        <v>1.0224401689830657E-2</v>
      </c>
      <c r="Y56" s="361">
        <v>10009</v>
      </c>
      <c r="Z56" s="277">
        <f t="shared" si="11"/>
        <v>5.1502786368150498E-2</v>
      </c>
      <c r="AA56" s="361">
        <v>8157</v>
      </c>
      <c r="AB56" s="277">
        <f t="shared" si="12"/>
        <v>4.197304709811206E-2</v>
      </c>
      <c r="AC56" s="361">
        <f t="shared" si="13"/>
        <v>18166</v>
      </c>
      <c r="AD56" s="277">
        <f t="shared" si="14"/>
        <v>9.3475833466262565E-2</v>
      </c>
      <c r="AE56" s="361">
        <v>14052</v>
      </c>
      <c r="AF56" s="277">
        <f t="shared" si="15"/>
        <v>7.2306639429038949E-2</v>
      </c>
      <c r="AG56" s="361">
        <v>1438</v>
      </c>
      <c r="AH56" s="277">
        <f t="shared" si="16"/>
        <v>7.3994411826756338E-3</v>
      </c>
      <c r="AI56" s="361">
        <v>23099</v>
      </c>
      <c r="AJ56" s="277">
        <f t="shared" si="17"/>
        <v>0.11885931285022563</v>
      </c>
      <c r="AK56" s="361">
        <v>6097</v>
      </c>
      <c r="AL56" s="277">
        <f t="shared" si="18"/>
        <v>3.1373013136838206E-2</v>
      </c>
    </row>
    <row r="57" spans="2:38" s="73" customFormat="1" ht="14.25" hidden="1" outlineLevel="1">
      <c r="B57" s="501"/>
      <c r="C57" s="504"/>
      <c r="D57" s="193">
        <v>45920</v>
      </c>
      <c r="E57" s="193" t="s">
        <v>89</v>
      </c>
      <c r="F57" s="379">
        <f t="shared" si="0"/>
        <v>199506</v>
      </c>
      <c r="G57" s="516"/>
      <c r="H57" s="507"/>
      <c r="I57" s="361">
        <v>39354</v>
      </c>
      <c r="J57" s="277">
        <f t="shared" si="1"/>
        <v>0.19725722534660611</v>
      </c>
      <c r="K57" s="361">
        <v>60277</v>
      </c>
      <c r="L57" s="277">
        <f t="shared" si="2"/>
        <v>0.30213126422262987</v>
      </c>
      <c r="M57" s="361">
        <f t="shared" si="3"/>
        <v>99631</v>
      </c>
      <c r="N57" s="277">
        <f t="shared" si="4"/>
        <v>0.49938848956923604</v>
      </c>
      <c r="O57" s="361">
        <v>10368</v>
      </c>
      <c r="P57" s="277">
        <f t="shared" si="5"/>
        <v>5.1968361853778837E-2</v>
      </c>
      <c r="Q57" s="361">
        <v>5561</v>
      </c>
      <c r="R57" s="277">
        <f t="shared" si="6"/>
        <v>2.7873848405561737E-2</v>
      </c>
      <c r="S57" s="361">
        <f t="shared" si="7"/>
        <v>15929</v>
      </c>
      <c r="T57" s="277">
        <f t="shared" si="8"/>
        <v>7.9842210259340574E-2</v>
      </c>
      <c r="U57" s="361">
        <v>17286</v>
      </c>
      <c r="V57" s="277">
        <f t="shared" si="9"/>
        <v>8.6644010706444924E-2</v>
      </c>
      <c r="W57" s="361">
        <v>2345</v>
      </c>
      <c r="X57" s="277">
        <f t="shared" si="10"/>
        <v>1.1754032460176636E-2</v>
      </c>
      <c r="Y57" s="361">
        <v>10938</v>
      </c>
      <c r="Z57" s="277">
        <f t="shared" si="11"/>
        <v>5.4825418784397464E-2</v>
      </c>
      <c r="AA57" s="361">
        <v>9723</v>
      </c>
      <c r="AB57" s="277">
        <f t="shared" si="12"/>
        <v>4.8735376379657754E-2</v>
      </c>
      <c r="AC57" s="361">
        <f t="shared" si="13"/>
        <v>20661</v>
      </c>
      <c r="AD57" s="277">
        <f t="shared" si="14"/>
        <v>0.10356079516405521</v>
      </c>
      <c r="AE57" s="361">
        <v>13933</v>
      </c>
      <c r="AF57" s="277">
        <f t="shared" si="15"/>
        <v>6.9837498621595342E-2</v>
      </c>
      <c r="AG57" s="361">
        <v>1528</v>
      </c>
      <c r="AH57" s="277">
        <f t="shared" si="16"/>
        <v>7.6589175262899364E-3</v>
      </c>
      <c r="AI57" s="361">
        <v>21757</v>
      </c>
      <c r="AJ57" s="277">
        <f t="shared" si="17"/>
        <v>0.10905436427977104</v>
      </c>
      <c r="AK57" s="361">
        <v>6436</v>
      </c>
      <c r="AL57" s="277">
        <f t="shared" si="18"/>
        <v>3.2259681413090331E-2</v>
      </c>
    </row>
    <row r="58" spans="2:38" s="73" customFormat="1" ht="14.25" hidden="1" outlineLevel="1">
      <c r="B58" s="501"/>
      <c r="C58" s="504"/>
      <c r="D58" s="193">
        <v>45921</v>
      </c>
      <c r="E58" s="193" t="s">
        <v>84</v>
      </c>
      <c r="F58" s="379">
        <f t="shared" si="0"/>
        <v>262326</v>
      </c>
      <c r="G58" s="516"/>
      <c r="H58" s="507"/>
      <c r="I58" s="361">
        <v>59551</v>
      </c>
      <c r="J58" s="277">
        <f t="shared" si="1"/>
        <v>0.22701142852786227</v>
      </c>
      <c r="K58" s="361">
        <v>68980</v>
      </c>
      <c r="L58" s="277">
        <f t="shared" si="2"/>
        <v>0.26295525414941712</v>
      </c>
      <c r="M58" s="361">
        <f t="shared" si="3"/>
        <v>128531</v>
      </c>
      <c r="N58" s="277">
        <f t="shared" si="4"/>
        <v>0.48996668267727944</v>
      </c>
      <c r="O58" s="361">
        <v>14435</v>
      </c>
      <c r="P58" s="277">
        <f t="shared" si="5"/>
        <v>5.5026951198127519E-2</v>
      </c>
      <c r="Q58" s="361">
        <v>7073</v>
      </c>
      <c r="R58" s="277">
        <f t="shared" si="6"/>
        <v>2.6962634279484306E-2</v>
      </c>
      <c r="S58" s="361">
        <f t="shared" si="7"/>
        <v>21508</v>
      </c>
      <c r="T58" s="277">
        <f t="shared" si="8"/>
        <v>8.1989585477611829E-2</v>
      </c>
      <c r="U58" s="361">
        <v>24660</v>
      </c>
      <c r="V58" s="277">
        <f t="shared" si="9"/>
        <v>9.4005169140687544E-2</v>
      </c>
      <c r="W58" s="361">
        <v>3200</v>
      </c>
      <c r="X58" s="277">
        <f t="shared" si="10"/>
        <v>1.2198562094493111E-2</v>
      </c>
      <c r="Y58" s="361">
        <v>13389</v>
      </c>
      <c r="Z58" s="277">
        <f t="shared" si="11"/>
        <v>5.1039546213490085E-2</v>
      </c>
      <c r="AA58" s="361">
        <v>11069</v>
      </c>
      <c r="AB58" s="277">
        <f t="shared" si="12"/>
        <v>4.2195588694982578E-2</v>
      </c>
      <c r="AC58" s="361">
        <f t="shared" si="13"/>
        <v>24458</v>
      </c>
      <c r="AD58" s="277">
        <f t="shared" si="14"/>
        <v>9.3235134908472669E-2</v>
      </c>
      <c r="AE58" s="361">
        <v>22858</v>
      </c>
      <c r="AF58" s="277">
        <f t="shared" si="15"/>
        <v>8.7135853861226104E-2</v>
      </c>
      <c r="AG58" s="361">
        <v>2026</v>
      </c>
      <c r="AH58" s="277">
        <f t="shared" si="16"/>
        <v>7.7232146260759514E-3</v>
      </c>
      <c r="AI58" s="361">
        <v>28207</v>
      </c>
      <c r="AJ58" s="277">
        <f t="shared" si="17"/>
        <v>0.10752651281230224</v>
      </c>
      <c r="AK58" s="361">
        <v>6878</v>
      </c>
      <c r="AL58" s="277">
        <f t="shared" si="18"/>
        <v>2.6219284401851131E-2</v>
      </c>
    </row>
    <row r="59" spans="2:38" s="73" customFormat="1" ht="14.25" hidden="1" outlineLevel="1">
      <c r="B59" s="501"/>
      <c r="C59" s="504"/>
      <c r="D59" s="193">
        <v>45922</v>
      </c>
      <c r="E59" s="193" t="s">
        <v>90</v>
      </c>
      <c r="F59" s="379">
        <f t="shared" si="0"/>
        <v>252996</v>
      </c>
      <c r="G59" s="516"/>
      <c r="H59" s="507"/>
      <c r="I59" s="361">
        <v>57704</v>
      </c>
      <c r="J59" s="277">
        <f t="shared" si="1"/>
        <v>0.2280826574333191</v>
      </c>
      <c r="K59" s="361">
        <v>67668</v>
      </c>
      <c r="L59" s="277">
        <f t="shared" si="2"/>
        <v>0.267466679315088</v>
      </c>
      <c r="M59" s="361">
        <f t="shared" si="3"/>
        <v>125372</v>
      </c>
      <c r="N59" s="277">
        <f t="shared" si="4"/>
        <v>0.49554933674840707</v>
      </c>
      <c r="O59" s="361">
        <v>14215</v>
      </c>
      <c r="P59" s="277">
        <f t="shared" si="5"/>
        <v>5.6186659077613874E-2</v>
      </c>
      <c r="Q59" s="361">
        <v>7344</v>
      </c>
      <c r="R59" s="277">
        <f t="shared" si="6"/>
        <v>2.9028126926907934E-2</v>
      </c>
      <c r="S59" s="361">
        <f t="shared" si="7"/>
        <v>21559</v>
      </c>
      <c r="T59" s="277">
        <f t="shared" si="8"/>
        <v>8.5214786004521814E-2</v>
      </c>
      <c r="U59" s="361">
        <v>22588</v>
      </c>
      <c r="V59" s="277">
        <f t="shared" si="9"/>
        <v>8.9282043984885137E-2</v>
      </c>
      <c r="W59" s="361">
        <v>1047</v>
      </c>
      <c r="X59" s="277">
        <f t="shared" si="10"/>
        <v>4.1384053502822177E-3</v>
      </c>
      <c r="Y59" s="361">
        <v>13174</v>
      </c>
      <c r="Z59" s="277">
        <f t="shared" si="11"/>
        <v>5.2071969517304618E-2</v>
      </c>
      <c r="AA59" s="361">
        <v>10994</v>
      </c>
      <c r="AB59" s="277">
        <f t="shared" si="12"/>
        <v>4.345523249379437E-2</v>
      </c>
      <c r="AC59" s="361">
        <f t="shared" si="13"/>
        <v>24168</v>
      </c>
      <c r="AD59" s="277">
        <f t="shared" si="14"/>
        <v>9.5527202011098988E-2</v>
      </c>
      <c r="AE59" s="361">
        <v>22084</v>
      </c>
      <c r="AF59" s="277">
        <f t="shared" si="15"/>
        <v>8.7289917627156155E-2</v>
      </c>
      <c r="AG59" s="361">
        <v>1954</v>
      </c>
      <c r="AH59" s="277">
        <f t="shared" si="16"/>
        <v>7.7234422678619423E-3</v>
      </c>
      <c r="AI59" s="361">
        <v>27252</v>
      </c>
      <c r="AJ59" s="277">
        <f t="shared" si="17"/>
        <v>0.10771711805720248</v>
      </c>
      <c r="AK59" s="361">
        <v>6972</v>
      </c>
      <c r="AL59" s="277">
        <f t="shared" si="18"/>
        <v>2.7557747948584167E-2</v>
      </c>
    </row>
    <row r="60" spans="2:38" s="73" customFormat="1" ht="14.25" hidden="1" outlineLevel="1" collapsed="1">
      <c r="B60" s="500">
        <f t="shared" ref="B60" si="28">D68</f>
        <v>45931</v>
      </c>
      <c r="C60" s="504"/>
      <c r="D60" s="193">
        <v>45923</v>
      </c>
      <c r="E60" s="193" t="s">
        <v>91</v>
      </c>
      <c r="F60" s="379">
        <f t="shared" si="0"/>
        <v>244725</v>
      </c>
      <c r="G60" s="516">
        <f t="shared" ref="G60" si="29">SUM(F60:F66)</f>
        <v>1470690</v>
      </c>
      <c r="H60" s="507"/>
      <c r="I60" s="361">
        <v>55846</v>
      </c>
      <c r="J60" s="277">
        <f t="shared" si="1"/>
        <v>0.22819899887628972</v>
      </c>
      <c r="K60" s="361">
        <v>65411</v>
      </c>
      <c r="L60" s="277">
        <f t="shared" si="2"/>
        <v>0.26728368576974154</v>
      </c>
      <c r="M60" s="361">
        <f t="shared" si="3"/>
        <v>121257</v>
      </c>
      <c r="N60" s="277">
        <f t="shared" si="4"/>
        <v>0.49548268464603124</v>
      </c>
      <c r="O60" s="361">
        <v>13182</v>
      </c>
      <c r="P60" s="277">
        <f t="shared" si="5"/>
        <v>5.3864541832669324E-2</v>
      </c>
      <c r="Q60" s="361">
        <v>7200</v>
      </c>
      <c r="R60" s="277">
        <f t="shared" si="6"/>
        <v>2.9420778424762487E-2</v>
      </c>
      <c r="S60" s="361">
        <f t="shared" si="7"/>
        <v>20382</v>
      </c>
      <c r="T60" s="277">
        <f t="shared" si="8"/>
        <v>8.3285320257431808E-2</v>
      </c>
      <c r="U60" s="361">
        <v>21734</v>
      </c>
      <c r="V60" s="277">
        <f t="shared" si="9"/>
        <v>8.8809888650526095E-2</v>
      </c>
      <c r="W60" s="361">
        <v>1038</v>
      </c>
      <c r="X60" s="277">
        <f t="shared" si="10"/>
        <v>4.241495556236592E-3</v>
      </c>
      <c r="Y60" s="361">
        <v>12907</v>
      </c>
      <c r="Z60" s="277">
        <f t="shared" si="11"/>
        <v>5.2740831545612425E-2</v>
      </c>
      <c r="AA60" s="361">
        <v>10458</v>
      </c>
      <c r="AB60" s="277">
        <f t="shared" si="12"/>
        <v>4.2733680661967512E-2</v>
      </c>
      <c r="AC60" s="361">
        <f t="shared" si="13"/>
        <v>23365</v>
      </c>
      <c r="AD60" s="277">
        <f t="shared" si="14"/>
        <v>9.5474512207579937E-2</v>
      </c>
      <c r="AE60" s="361">
        <v>21845</v>
      </c>
      <c r="AF60" s="277">
        <f t="shared" si="15"/>
        <v>8.9263458984574523E-2</v>
      </c>
      <c r="AG60" s="361">
        <v>1745</v>
      </c>
      <c r="AH60" s="277">
        <f t="shared" si="16"/>
        <v>7.1304525487792423E-3</v>
      </c>
      <c r="AI60" s="361">
        <v>26598</v>
      </c>
      <c r="AJ60" s="277">
        <f t="shared" si="17"/>
        <v>0.10868525896414342</v>
      </c>
      <c r="AK60" s="361">
        <v>6761</v>
      </c>
      <c r="AL60" s="277">
        <f t="shared" si="18"/>
        <v>2.762692818469711E-2</v>
      </c>
    </row>
    <row r="61" spans="2:38" s="73" customFormat="1" ht="14.25" hidden="1" outlineLevel="1">
      <c r="B61" s="501"/>
      <c r="C61" s="504"/>
      <c r="D61" s="193">
        <v>45924</v>
      </c>
      <c r="E61" s="193" t="s">
        <v>92</v>
      </c>
      <c r="F61" s="379">
        <f t="shared" si="0"/>
        <v>234032</v>
      </c>
      <c r="G61" s="516"/>
      <c r="H61" s="507"/>
      <c r="I61" s="361">
        <v>54981</v>
      </c>
      <c r="J61" s="277">
        <f t="shared" si="1"/>
        <v>0.23492941136254872</v>
      </c>
      <c r="K61" s="361">
        <v>63294</v>
      </c>
      <c r="L61" s="277">
        <f t="shared" si="2"/>
        <v>0.27045019484514937</v>
      </c>
      <c r="M61" s="361">
        <f t="shared" si="3"/>
        <v>118275</v>
      </c>
      <c r="N61" s="277">
        <f t="shared" si="4"/>
        <v>0.50537960620769806</v>
      </c>
      <c r="O61" s="361">
        <v>12931</v>
      </c>
      <c r="P61" s="277">
        <f t="shared" si="5"/>
        <v>5.5253127777397965E-2</v>
      </c>
      <c r="Q61" s="361">
        <v>6593</v>
      </c>
      <c r="R61" s="277">
        <f t="shared" si="6"/>
        <v>2.8171361181376905E-2</v>
      </c>
      <c r="S61" s="361">
        <f t="shared" si="7"/>
        <v>19524</v>
      </c>
      <c r="T61" s="277">
        <f t="shared" si="8"/>
        <v>8.342448895877487E-2</v>
      </c>
      <c r="U61" s="361">
        <v>21751</v>
      </c>
      <c r="V61" s="277">
        <f t="shared" si="9"/>
        <v>9.2940281670882613E-2</v>
      </c>
      <c r="W61" s="361">
        <v>947</v>
      </c>
      <c r="X61" s="277">
        <f t="shared" si="10"/>
        <v>4.0464551856156427E-3</v>
      </c>
      <c r="Y61" s="361">
        <v>12828</v>
      </c>
      <c r="Z61" s="277">
        <f t="shared" si="11"/>
        <v>5.4813017023313051E-2</v>
      </c>
      <c r="AA61" s="361">
        <v>9894</v>
      </c>
      <c r="AB61" s="277">
        <f t="shared" si="12"/>
        <v>4.2276269911806934E-2</v>
      </c>
      <c r="AC61" s="361">
        <f t="shared" si="13"/>
        <v>22722</v>
      </c>
      <c r="AD61" s="277">
        <f t="shared" si="14"/>
        <v>9.7089286935119978E-2</v>
      </c>
      <c r="AE61" s="361">
        <v>21466</v>
      </c>
      <c r="AF61" s="277">
        <f t="shared" si="15"/>
        <v>9.1722499487249601E-2</v>
      </c>
      <c r="AG61" s="361">
        <v>1795</v>
      </c>
      <c r="AH61" s="277">
        <f t="shared" si="16"/>
        <v>7.6698912969166613E-3</v>
      </c>
      <c r="AI61" s="361">
        <v>20510</v>
      </c>
      <c r="AJ61" s="277">
        <f t="shared" si="17"/>
        <v>8.7637588022150811E-2</v>
      </c>
      <c r="AK61" s="361">
        <v>7042</v>
      </c>
      <c r="AL61" s="277">
        <f t="shared" si="18"/>
        <v>3.0089902235591715E-2</v>
      </c>
    </row>
    <row r="62" spans="2:38" s="73" customFormat="1" ht="14.25" hidden="1" outlineLevel="1">
      <c r="B62" s="501"/>
      <c r="C62" s="504"/>
      <c r="D62" s="193">
        <v>45925</v>
      </c>
      <c r="E62" s="193" t="s">
        <v>93</v>
      </c>
      <c r="F62" s="379">
        <f t="shared" si="0"/>
        <v>214931</v>
      </c>
      <c r="G62" s="516"/>
      <c r="H62" s="507"/>
      <c r="I62" s="361">
        <v>51553</v>
      </c>
      <c r="J62" s="277">
        <f t="shared" si="1"/>
        <v>0.23985837315231401</v>
      </c>
      <c r="K62" s="361">
        <v>53884</v>
      </c>
      <c r="L62" s="277">
        <f t="shared" si="2"/>
        <v>0.25070371421525978</v>
      </c>
      <c r="M62" s="361">
        <f t="shared" si="3"/>
        <v>105437</v>
      </c>
      <c r="N62" s="277">
        <f t="shared" si="4"/>
        <v>0.49056208736757378</v>
      </c>
      <c r="O62" s="361">
        <v>12158</v>
      </c>
      <c r="P62" s="277">
        <f t="shared" si="5"/>
        <v>5.6566991266964746E-2</v>
      </c>
      <c r="Q62" s="361">
        <v>6168</v>
      </c>
      <c r="R62" s="277">
        <f t="shared" si="6"/>
        <v>2.8697582014693086E-2</v>
      </c>
      <c r="S62" s="361">
        <f t="shared" si="7"/>
        <v>18326</v>
      </c>
      <c r="T62" s="277">
        <f t="shared" si="8"/>
        <v>8.5264573281657832E-2</v>
      </c>
      <c r="U62" s="361">
        <v>21342</v>
      </c>
      <c r="V62" s="277">
        <f t="shared" si="9"/>
        <v>9.9296983683135512E-2</v>
      </c>
      <c r="W62" s="361">
        <v>923</v>
      </c>
      <c r="X62" s="277">
        <f t="shared" si="10"/>
        <v>4.2944014590729114E-3</v>
      </c>
      <c r="Y62" s="361">
        <v>12183</v>
      </c>
      <c r="Z62" s="277">
        <f t="shared" si="11"/>
        <v>5.6683307666181237E-2</v>
      </c>
      <c r="AA62" s="361">
        <v>9011</v>
      </c>
      <c r="AB62" s="277">
        <f t="shared" si="12"/>
        <v>4.1925082933592643E-2</v>
      </c>
      <c r="AC62" s="361">
        <f t="shared" si="13"/>
        <v>21194</v>
      </c>
      <c r="AD62" s="277">
        <f t="shared" si="14"/>
        <v>9.8608390599773887E-2</v>
      </c>
      <c r="AE62" s="361">
        <v>19170</v>
      </c>
      <c r="AF62" s="277">
        <f t="shared" si="15"/>
        <v>8.9191414919206624E-2</v>
      </c>
      <c r="AG62" s="361">
        <v>1603</v>
      </c>
      <c r="AH62" s="277">
        <f t="shared" si="16"/>
        <v>7.4582075177615139E-3</v>
      </c>
      <c r="AI62" s="361">
        <v>20246</v>
      </c>
      <c r="AJ62" s="277">
        <f t="shared" si="17"/>
        <v>9.4197672741484481E-2</v>
      </c>
      <c r="AK62" s="361">
        <v>6690</v>
      </c>
      <c r="AL62" s="277">
        <f t="shared" si="18"/>
        <v>3.1126268430333455E-2</v>
      </c>
    </row>
    <row r="63" spans="2:38" s="73" customFormat="1" ht="14.25" hidden="1" outlineLevel="1">
      <c r="B63" s="501"/>
      <c r="C63" s="504"/>
      <c r="D63" s="193">
        <v>45926</v>
      </c>
      <c r="E63" s="193" t="s">
        <v>88</v>
      </c>
      <c r="F63" s="379">
        <f t="shared" si="0"/>
        <v>169827</v>
      </c>
      <c r="G63" s="516"/>
      <c r="H63" s="507"/>
      <c r="I63" s="361">
        <v>32640</v>
      </c>
      <c r="J63" s="277">
        <f t="shared" si="1"/>
        <v>0.19219558727410835</v>
      </c>
      <c r="K63" s="361">
        <v>45910</v>
      </c>
      <c r="L63" s="277">
        <f t="shared" si="2"/>
        <v>0.27033392805619838</v>
      </c>
      <c r="M63" s="361">
        <f t="shared" si="3"/>
        <v>78550</v>
      </c>
      <c r="N63" s="277">
        <f t="shared" si="4"/>
        <v>0.46252951533030673</v>
      </c>
      <c r="O63" s="361">
        <v>8953</v>
      </c>
      <c r="P63" s="277">
        <f t="shared" si="5"/>
        <v>5.2718354560817776E-2</v>
      </c>
      <c r="Q63" s="361">
        <v>5230</v>
      </c>
      <c r="R63" s="277">
        <f t="shared" si="6"/>
        <v>3.0796045387364787E-2</v>
      </c>
      <c r="S63" s="361">
        <f t="shared" si="7"/>
        <v>14183</v>
      </c>
      <c r="T63" s="277">
        <f t="shared" si="8"/>
        <v>8.3514399948182563E-2</v>
      </c>
      <c r="U63" s="361">
        <v>16620</v>
      </c>
      <c r="V63" s="277">
        <f t="shared" si="9"/>
        <v>9.7864297196558855E-2</v>
      </c>
      <c r="W63" s="361">
        <v>811</v>
      </c>
      <c r="X63" s="277">
        <f t="shared" si="10"/>
        <v>4.7754479558609645E-3</v>
      </c>
      <c r="Y63" s="361">
        <v>10192</v>
      </c>
      <c r="Z63" s="277">
        <f t="shared" si="11"/>
        <v>6.0014014261572067E-2</v>
      </c>
      <c r="AA63" s="361">
        <v>8571</v>
      </c>
      <c r="AB63" s="277">
        <f t="shared" si="12"/>
        <v>5.0469006695048488E-2</v>
      </c>
      <c r="AC63" s="361">
        <f t="shared" si="13"/>
        <v>18763</v>
      </c>
      <c r="AD63" s="277">
        <f t="shared" si="14"/>
        <v>0.11048302095662056</v>
      </c>
      <c r="AE63" s="361">
        <v>13258</v>
      </c>
      <c r="AF63" s="277">
        <f t="shared" si="15"/>
        <v>7.8067680639709827E-2</v>
      </c>
      <c r="AG63" s="361">
        <v>1414</v>
      </c>
      <c r="AH63" s="277">
        <f t="shared" si="16"/>
        <v>8.3261201104653567E-3</v>
      </c>
      <c r="AI63" s="361">
        <v>20395</v>
      </c>
      <c r="AJ63" s="277">
        <f t="shared" si="17"/>
        <v>0.12009280032032597</v>
      </c>
      <c r="AK63" s="361">
        <v>5833</v>
      </c>
      <c r="AL63" s="277">
        <f t="shared" si="18"/>
        <v>3.4346717541969184E-2</v>
      </c>
    </row>
    <row r="64" spans="2:38" s="73" customFormat="1" ht="14.25" hidden="1" outlineLevel="1">
      <c r="B64" s="501"/>
      <c r="C64" s="504"/>
      <c r="D64" s="193">
        <v>45927</v>
      </c>
      <c r="E64" s="193" t="s">
        <v>89</v>
      </c>
      <c r="F64" s="379">
        <f t="shared" si="0"/>
        <v>167413</v>
      </c>
      <c r="G64" s="516"/>
      <c r="H64" s="507"/>
      <c r="I64" s="361">
        <v>30560</v>
      </c>
      <c r="J64" s="277">
        <f t="shared" si="1"/>
        <v>0.18254257435205151</v>
      </c>
      <c r="K64" s="361">
        <v>44789</v>
      </c>
      <c r="L64" s="277">
        <f t="shared" si="2"/>
        <v>0.26753597390883621</v>
      </c>
      <c r="M64" s="361">
        <f t="shared" si="3"/>
        <v>75349</v>
      </c>
      <c r="N64" s="277">
        <f t="shared" si="4"/>
        <v>0.45007854826088772</v>
      </c>
      <c r="O64" s="361">
        <v>8935</v>
      </c>
      <c r="P64" s="277">
        <f t="shared" si="5"/>
        <v>5.3371004641216635E-2</v>
      </c>
      <c r="Q64" s="361">
        <v>5208</v>
      </c>
      <c r="R64" s="277">
        <f t="shared" si="6"/>
        <v>3.1108695262614016E-2</v>
      </c>
      <c r="S64" s="361">
        <f t="shared" si="7"/>
        <v>14143</v>
      </c>
      <c r="T64" s="277">
        <f t="shared" si="8"/>
        <v>8.4479699903830641E-2</v>
      </c>
      <c r="U64" s="361">
        <v>16809</v>
      </c>
      <c r="V64" s="277">
        <f t="shared" si="9"/>
        <v>0.10040438914540686</v>
      </c>
      <c r="W64" s="361">
        <v>852</v>
      </c>
      <c r="X64" s="277">
        <f t="shared" si="10"/>
        <v>5.089210515312431E-3</v>
      </c>
      <c r="Y64" s="361">
        <v>10301</v>
      </c>
      <c r="Z64" s="277">
        <f t="shared" si="11"/>
        <v>6.153046657069642E-2</v>
      </c>
      <c r="AA64" s="361">
        <v>8760</v>
      </c>
      <c r="AB64" s="277">
        <f t="shared" si="12"/>
        <v>5.2325685579972879E-2</v>
      </c>
      <c r="AC64" s="361">
        <f t="shared" si="13"/>
        <v>19061</v>
      </c>
      <c r="AD64" s="277">
        <f t="shared" si="14"/>
        <v>0.1138561521506693</v>
      </c>
      <c r="AE64" s="361">
        <v>12338</v>
      </c>
      <c r="AF64" s="277">
        <f t="shared" si="15"/>
        <v>7.3697980443573674E-2</v>
      </c>
      <c r="AG64" s="361">
        <v>1520</v>
      </c>
      <c r="AH64" s="277">
        <f t="shared" si="16"/>
        <v>9.07934270337429E-3</v>
      </c>
      <c r="AI64" s="361">
        <v>21253</v>
      </c>
      <c r="AJ64" s="277">
        <f t="shared" si="17"/>
        <v>0.12694952004921958</v>
      </c>
      <c r="AK64" s="361">
        <v>6088</v>
      </c>
      <c r="AL64" s="277">
        <f t="shared" si="18"/>
        <v>3.6365156827725446E-2</v>
      </c>
    </row>
    <row r="65" spans="2:38" s="73" customFormat="1" ht="14.25" hidden="1" outlineLevel="1">
      <c r="B65" s="501"/>
      <c r="C65" s="504"/>
      <c r="D65" s="193">
        <v>45928</v>
      </c>
      <c r="E65" s="193" t="s">
        <v>84</v>
      </c>
      <c r="F65" s="379">
        <f t="shared" si="0"/>
        <v>187314</v>
      </c>
      <c r="G65" s="516"/>
      <c r="H65" s="507"/>
      <c r="I65" s="361">
        <v>32362</v>
      </c>
      <c r="J65" s="277">
        <f t="shared" si="1"/>
        <v>0.17276871990347759</v>
      </c>
      <c r="K65" s="361">
        <v>53432</v>
      </c>
      <c r="L65" s="277">
        <f t="shared" si="2"/>
        <v>0.28525363827583627</v>
      </c>
      <c r="M65" s="361">
        <f t="shared" si="3"/>
        <v>85794</v>
      </c>
      <c r="N65" s="277">
        <f t="shared" si="4"/>
        <v>0.45802235817931386</v>
      </c>
      <c r="O65" s="361">
        <v>9053</v>
      </c>
      <c r="P65" s="277">
        <f t="shared" si="5"/>
        <v>4.833061063241402E-2</v>
      </c>
      <c r="Q65" s="361">
        <v>5402</v>
      </c>
      <c r="R65" s="277">
        <f t="shared" si="6"/>
        <v>2.8839275227692536E-2</v>
      </c>
      <c r="S65" s="361">
        <f t="shared" si="7"/>
        <v>14455</v>
      </c>
      <c r="T65" s="277">
        <f t="shared" si="8"/>
        <v>7.7169885860106563E-2</v>
      </c>
      <c r="U65" s="361">
        <v>18867</v>
      </c>
      <c r="V65" s="277">
        <f t="shared" si="9"/>
        <v>0.10072391812678176</v>
      </c>
      <c r="W65" s="361">
        <v>933</v>
      </c>
      <c r="X65" s="277">
        <f t="shared" si="10"/>
        <v>4.9809410935648165E-3</v>
      </c>
      <c r="Y65" s="361">
        <v>10955</v>
      </c>
      <c r="Z65" s="277">
        <f t="shared" si="11"/>
        <v>5.8484683472671557E-2</v>
      </c>
      <c r="AA65" s="361">
        <v>10054</v>
      </c>
      <c r="AB65" s="277">
        <f t="shared" si="12"/>
        <v>5.3674578515220429E-2</v>
      </c>
      <c r="AC65" s="361">
        <f t="shared" si="13"/>
        <v>21009</v>
      </c>
      <c r="AD65" s="277">
        <f t="shared" si="14"/>
        <v>0.11215926198789199</v>
      </c>
      <c r="AE65" s="361">
        <v>14278</v>
      </c>
      <c r="AF65" s="277">
        <f t="shared" si="15"/>
        <v>7.6224948482227703E-2</v>
      </c>
      <c r="AG65" s="361">
        <v>1481</v>
      </c>
      <c r="AH65" s="277">
        <f t="shared" si="16"/>
        <v>7.9065099245117822E-3</v>
      </c>
      <c r="AI65" s="361">
        <v>24836</v>
      </c>
      <c r="AJ65" s="277">
        <f t="shared" si="17"/>
        <v>0.13259019614123876</v>
      </c>
      <c r="AK65" s="361">
        <v>5661</v>
      </c>
      <c r="AL65" s="277">
        <f t="shared" si="18"/>
        <v>3.0221980204362727E-2</v>
      </c>
    </row>
    <row r="66" spans="2:38" s="73" customFormat="1" ht="14.25" hidden="1" outlineLevel="1">
      <c r="B66" s="501"/>
      <c r="C66" s="504"/>
      <c r="D66" s="193">
        <v>45929</v>
      </c>
      <c r="E66" s="193" t="s">
        <v>90</v>
      </c>
      <c r="F66" s="379">
        <f t="shared" si="0"/>
        <v>252448</v>
      </c>
      <c r="G66" s="516"/>
      <c r="H66" s="507"/>
      <c r="I66" s="361">
        <v>54409</v>
      </c>
      <c r="J66" s="277">
        <f t="shared" si="1"/>
        <v>0.21552557358347066</v>
      </c>
      <c r="K66" s="361">
        <v>67817</v>
      </c>
      <c r="L66" s="277">
        <f t="shared" si="2"/>
        <v>0.26863750158448474</v>
      </c>
      <c r="M66" s="361">
        <f t="shared" si="3"/>
        <v>122226</v>
      </c>
      <c r="N66" s="277">
        <f t="shared" si="4"/>
        <v>0.48416307516795537</v>
      </c>
      <c r="O66" s="361">
        <v>13803</v>
      </c>
      <c r="P66" s="277">
        <f t="shared" si="5"/>
        <v>5.4676606667511722E-2</v>
      </c>
      <c r="Q66" s="361">
        <v>7282</v>
      </c>
      <c r="R66" s="277">
        <f t="shared" si="6"/>
        <v>2.8845544428951705E-2</v>
      </c>
      <c r="S66" s="361">
        <f t="shared" si="7"/>
        <v>21085</v>
      </c>
      <c r="T66" s="277">
        <f t="shared" si="8"/>
        <v>8.3522151096463423E-2</v>
      </c>
      <c r="U66" s="361">
        <v>24390</v>
      </c>
      <c r="V66" s="277">
        <f t="shared" si="9"/>
        <v>9.6613956141462801E-2</v>
      </c>
      <c r="W66" s="361">
        <v>1216</v>
      </c>
      <c r="X66" s="277">
        <f t="shared" si="10"/>
        <v>4.816833565724426E-3</v>
      </c>
      <c r="Y66" s="361">
        <v>13559</v>
      </c>
      <c r="Z66" s="277">
        <f t="shared" si="11"/>
        <v>5.3710070984915703E-2</v>
      </c>
      <c r="AA66" s="361">
        <v>11235</v>
      </c>
      <c r="AB66" s="277">
        <f t="shared" si="12"/>
        <v>4.4504214729370009E-2</v>
      </c>
      <c r="AC66" s="361">
        <f t="shared" si="13"/>
        <v>24794</v>
      </c>
      <c r="AD66" s="277">
        <f t="shared" si="14"/>
        <v>9.8214285714285712E-2</v>
      </c>
      <c r="AE66" s="361">
        <v>21491</v>
      </c>
      <c r="AF66" s="277">
        <f t="shared" si="15"/>
        <v>8.5130403092914184E-2</v>
      </c>
      <c r="AG66" s="361">
        <v>2019</v>
      </c>
      <c r="AH66" s="277">
        <f t="shared" si="16"/>
        <v>7.9976866523006722E-3</v>
      </c>
      <c r="AI66" s="361">
        <v>28070</v>
      </c>
      <c r="AJ66" s="277">
        <f t="shared" si="17"/>
        <v>0.11119121561668145</v>
      </c>
      <c r="AK66" s="361">
        <v>7157</v>
      </c>
      <c r="AL66" s="277">
        <f t="shared" si="18"/>
        <v>2.835039295221194E-2</v>
      </c>
    </row>
    <row r="67" spans="2:38" s="73" customFormat="1" ht="14.25" hidden="1" outlineLevel="1" collapsed="1">
      <c r="B67" s="500">
        <f>B60+7</f>
        <v>45938</v>
      </c>
      <c r="C67" s="505"/>
      <c r="D67" s="193">
        <v>45930</v>
      </c>
      <c r="E67" s="193" t="s">
        <v>91</v>
      </c>
      <c r="F67" s="379">
        <f t="shared" si="0"/>
        <v>268017</v>
      </c>
      <c r="G67" s="516">
        <f t="shared" ref="G67" si="30">SUM(F67:F73)</f>
        <v>1525437</v>
      </c>
      <c r="H67" s="507"/>
      <c r="I67" s="361">
        <v>54840</v>
      </c>
      <c r="J67" s="277">
        <f t="shared" si="1"/>
        <v>0.20461388643257702</v>
      </c>
      <c r="K67" s="361">
        <v>66308</v>
      </c>
      <c r="L67" s="277">
        <f t="shared" si="2"/>
        <v>0.24740221702354701</v>
      </c>
      <c r="M67" s="361">
        <f t="shared" si="3"/>
        <v>121148</v>
      </c>
      <c r="N67" s="277">
        <f t="shared" si="4"/>
        <v>0.45201610345612403</v>
      </c>
      <c r="O67" s="361">
        <v>16677</v>
      </c>
      <c r="P67" s="277">
        <f t="shared" si="5"/>
        <v>6.2223664916777666E-2</v>
      </c>
      <c r="Q67" s="361">
        <v>7384</v>
      </c>
      <c r="R67" s="277">
        <f t="shared" si="6"/>
        <v>2.7550491200185063E-2</v>
      </c>
      <c r="S67" s="361">
        <f t="shared" si="7"/>
        <v>24061</v>
      </c>
      <c r="T67" s="277">
        <f t="shared" si="8"/>
        <v>8.9774156116962725E-2</v>
      </c>
      <c r="U67" s="361">
        <v>28016</v>
      </c>
      <c r="V67" s="277">
        <f t="shared" si="9"/>
        <v>0.10453068275519836</v>
      </c>
      <c r="W67" s="361">
        <v>1013</v>
      </c>
      <c r="X67" s="277">
        <f t="shared" si="10"/>
        <v>3.7796109948249551E-3</v>
      </c>
      <c r="Y67" s="361">
        <v>12780</v>
      </c>
      <c r="Z67" s="277">
        <f t="shared" si="11"/>
        <v>4.7683542461858762E-2</v>
      </c>
      <c r="AA67" s="361">
        <v>10875</v>
      </c>
      <c r="AB67" s="277">
        <f t="shared" si="12"/>
        <v>4.0575784371886858E-2</v>
      </c>
      <c r="AC67" s="361">
        <f t="shared" si="13"/>
        <v>23655</v>
      </c>
      <c r="AD67" s="277">
        <f t="shared" si="14"/>
        <v>8.8259326833745627E-2</v>
      </c>
      <c r="AE67" s="361">
        <v>30788</v>
      </c>
      <c r="AF67" s="277">
        <f t="shared" si="15"/>
        <v>0.1148733102750945</v>
      </c>
      <c r="AG67" s="361">
        <v>1671</v>
      </c>
      <c r="AH67" s="277">
        <f t="shared" si="16"/>
        <v>6.2346791434871665E-3</v>
      </c>
      <c r="AI67" s="361">
        <v>25712</v>
      </c>
      <c r="AJ67" s="277">
        <f t="shared" si="17"/>
        <v>9.5934213128271717E-2</v>
      </c>
      <c r="AK67" s="361">
        <v>11953</v>
      </c>
      <c r="AL67" s="277">
        <f t="shared" si="18"/>
        <v>4.4597917296290909E-2</v>
      </c>
    </row>
    <row r="68" spans="2:38" s="73" customFormat="1" ht="14.25" collapsed="1">
      <c r="B68" s="501"/>
      <c r="C68" s="503" t="s">
        <v>123</v>
      </c>
      <c r="D68" s="193">
        <v>45931</v>
      </c>
      <c r="E68" s="193" t="s">
        <v>92</v>
      </c>
      <c r="F68" s="379">
        <f t="shared" si="0"/>
        <v>249452</v>
      </c>
      <c r="G68" s="516"/>
      <c r="H68" s="507"/>
      <c r="I68" s="361">
        <v>53949</v>
      </c>
      <c r="J68" s="277">
        <f t="shared" si="1"/>
        <v>0.2162700639802447</v>
      </c>
      <c r="K68" s="361">
        <v>63637</v>
      </c>
      <c r="L68" s="277">
        <f t="shared" si="2"/>
        <v>0.25510719497137724</v>
      </c>
      <c r="M68" s="361">
        <f>I68+K68</f>
        <v>117586</v>
      </c>
      <c r="N68" s="277">
        <f t="shared" si="4"/>
        <v>0.47137725895162197</v>
      </c>
      <c r="O68" s="361">
        <v>14451</v>
      </c>
      <c r="P68" s="277">
        <f t="shared" si="5"/>
        <v>5.7930984718502956E-2</v>
      </c>
      <c r="Q68" s="361">
        <v>7007</v>
      </c>
      <c r="R68" s="277">
        <f t="shared" si="6"/>
        <v>2.8089572342574923E-2</v>
      </c>
      <c r="S68" s="361">
        <f t="shared" si="7"/>
        <v>21458</v>
      </c>
      <c r="T68" s="277">
        <f t="shared" si="8"/>
        <v>8.6020557061077876E-2</v>
      </c>
      <c r="U68" s="361">
        <v>24931</v>
      </c>
      <c r="V68" s="277">
        <f t="shared" si="9"/>
        <v>9.9943075220884178E-2</v>
      </c>
      <c r="W68" s="361">
        <v>901</v>
      </c>
      <c r="X68" s="277">
        <f t="shared" si="10"/>
        <v>3.6119173227715153E-3</v>
      </c>
      <c r="Y68" s="361">
        <v>12115</v>
      </c>
      <c r="Z68" s="277">
        <f t="shared" si="11"/>
        <v>4.8566457675224092E-2</v>
      </c>
      <c r="AA68" s="361">
        <v>9884</v>
      </c>
      <c r="AB68" s="277">
        <f t="shared" si="12"/>
        <v>3.9622853294421369E-2</v>
      </c>
      <c r="AC68" s="361">
        <f t="shared" si="13"/>
        <v>21999</v>
      </c>
      <c r="AD68" s="277">
        <f t="shared" si="14"/>
        <v>8.8189310969645468E-2</v>
      </c>
      <c r="AE68" s="361">
        <v>26537</v>
      </c>
      <c r="AF68" s="277">
        <f t="shared" si="15"/>
        <v>0.1063811875631384</v>
      </c>
      <c r="AG68" s="361">
        <v>1634</v>
      </c>
      <c r="AH68" s="277">
        <f t="shared" si="16"/>
        <v>6.5503583855811938E-3</v>
      </c>
      <c r="AI68" s="361">
        <v>24640</v>
      </c>
      <c r="AJ68" s="277">
        <f t="shared" si="17"/>
        <v>9.8776518127735996E-2</v>
      </c>
      <c r="AK68" s="361">
        <v>9766</v>
      </c>
      <c r="AL68" s="277">
        <f t="shared" si="18"/>
        <v>3.9149816397543412E-2</v>
      </c>
    </row>
    <row r="69" spans="2:38" s="73" customFormat="1" ht="14.25">
      <c r="B69" s="501"/>
      <c r="C69" s="504"/>
      <c r="D69" s="193">
        <v>45932</v>
      </c>
      <c r="E69" s="193" t="s">
        <v>93</v>
      </c>
      <c r="F69" s="379">
        <f t="shared" si="0"/>
        <v>223624</v>
      </c>
      <c r="G69" s="516"/>
      <c r="H69" s="507">
        <f>SUM(F68:F98)</f>
        <v>6846388</v>
      </c>
      <c r="I69" s="361">
        <v>48643</v>
      </c>
      <c r="J69" s="277">
        <f t="shared" si="1"/>
        <v>0.2175213751654563</v>
      </c>
      <c r="K69" s="361">
        <v>53386</v>
      </c>
      <c r="L69" s="277">
        <f t="shared" si="2"/>
        <v>0.23873108432010876</v>
      </c>
      <c r="M69" s="361">
        <f t="shared" si="3"/>
        <v>102029</v>
      </c>
      <c r="N69" s="277">
        <f t="shared" si="4"/>
        <v>0.45625245948556503</v>
      </c>
      <c r="O69" s="361">
        <v>13157</v>
      </c>
      <c r="P69" s="277">
        <f t="shared" si="5"/>
        <v>5.8835366508067109E-2</v>
      </c>
      <c r="Q69" s="361">
        <v>6405</v>
      </c>
      <c r="R69" s="277">
        <f t="shared" si="6"/>
        <v>2.8641827353056919E-2</v>
      </c>
      <c r="S69" s="361">
        <f t="shared" si="7"/>
        <v>19562</v>
      </c>
      <c r="T69" s="277">
        <f t="shared" si="8"/>
        <v>8.7477193861124028E-2</v>
      </c>
      <c r="U69" s="361">
        <v>23782</v>
      </c>
      <c r="V69" s="277">
        <f t="shared" si="9"/>
        <v>0.1063481558330054</v>
      </c>
      <c r="W69" s="361">
        <v>879</v>
      </c>
      <c r="X69" s="277">
        <f t="shared" si="10"/>
        <v>3.9307051121525421E-3</v>
      </c>
      <c r="Y69" s="361">
        <v>11085</v>
      </c>
      <c r="Z69" s="277">
        <f t="shared" si="11"/>
        <v>4.956981361571209E-2</v>
      </c>
      <c r="AA69" s="361">
        <v>8467</v>
      </c>
      <c r="AB69" s="277">
        <f t="shared" si="12"/>
        <v>3.7862662326047292E-2</v>
      </c>
      <c r="AC69" s="361">
        <f t="shared" si="13"/>
        <v>19552</v>
      </c>
      <c r="AD69" s="277">
        <f t="shared" si="14"/>
        <v>8.7432475941759388E-2</v>
      </c>
      <c r="AE69" s="361">
        <v>24268</v>
      </c>
      <c r="AF69" s="277">
        <f t="shared" si="15"/>
        <v>0.10852144671412728</v>
      </c>
      <c r="AG69" s="361">
        <v>1608</v>
      </c>
      <c r="AH69" s="277">
        <f t="shared" si="16"/>
        <v>7.1906414338353663E-3</v>
      </c>
      <c r="AI69" s="361">
        <v>22711</v>
      </c>
      <c r="AJ69" s="277">
        <f t="shared" si="17"/>
        <v>0.10155886666905162</v>
      </c>
      <c r="AK69" s="361">
        <v>9233</v>
      </c>
      <c r="AL69" s="277">
        <f t="shared" si="18"/>
        <v>4.1288054949379316E-2</v>
      </c>
    </row>
    <row r="70" spans="2:38" s="73" customFormat="1" ht="14.25">
      <c r="B70" s="501"/>
      <c r="C70" s="504"/>
      <c r="D70" s="193">
        <v>45933</v>
      </c>
      <c r="E70" s="193" t="s">
        <v>88</v>
      </c>
      <c r="F70" s="379">
        <f t="shared" si="0"/>
        <v>173626</v>
      </c>
      <c r="G70" s="516"/>
      <c r="H70" s="507"/>
      <c r="I70" s="361">
        <v>31605</v>
      </c>
      <c r="J70" s="277">
        <f t="shared" si="1"/>
        <v>0.18202918917673622</v>
      </c>
      <c r="K70" s="361">
        <v>46034</v>
      </c>
      <c r="L70" s="277">
        <f t="shared" si="2"/>
        <v>0.26513310218515662</v>
      </c>
      <c r="M70" s="361">
        <f t="shared" si="3"/>
        <v>77639</v>
      </c>
      <c r="N70" s="277">
        <f t="shared" si="4"/>
        <v>0.44716229136189278</v>
      </c>
      <c r="O70" s="361">
        <v>10902</v>
      </c>
      <c r="P70" s="277">
        <f t="shared" si="5"/>
        <v>6.2790135118012277E-2</v>
      </c>
      <c r="Q70" s="361">
        <v>5104</v>
      </c>
      <c r="R70" s="277">
        <f t="shared" si="6"/>
        <v>2.9396518954534458E-2</v>
      </c>
      <c r="S70" s="361">
        <f t="shared" si="7"/>
        <v>16006</v>
      </c>
      <c r="T70" s="277">
        <f t="shared" si="8"/>
        <v>9.2186654072546739E-2</v>
      </c>
      <c r="U70" s="361">
        <v>16852</v>
      </c>
      <c r="V70" s="277">
        <f t="shared" si="9"/>
        <v>9.70591962033336E-2</v>
      </c>
      <c r="W70" s="361">
        <v>677</v>
      </c>
      <c r="X70" s="277">
        <f t="shared" si="10"/>
        <v>3.8991856058424429E-3</v>
      </c>
      <c r="Y70" s="361">
        <v>8857</v>
      </c>
      <c r="Z70" s="277">
        <f t="shared" si="11"/>
        <v>5.1011945215578315E-2</v>
      </c>
      <c r="AA70" s="361">
        <v>7634</v>
      </c>
      <c r="AB70" s="277">
        <f t="shared" si="12"/>
        <v>4.3968069298376974E-2</v>
      </c>
      <c r="AC70" s="361">
        <f t="shared" si="13"/>
        <v>16491</v>
      </c>
      <c r="AD70" s="277">
        <f t="shared" si="14"/>
        <v>9.4980014513955283E-2</v>
      </c>
      <c r="AE70" s="361">
        <v>17571</v>
      </c>
      <c r="AF70" s="277">
        <f t="shared" si="15"/>
        <v>0.10120028106389596</v>
      </c>
      <c r="AG70" s="361">
        <v>1209</v>
      </c>
      <c r="AH70" s="277">
        <f t="shared" si="16"/>
        <v>6.9632428322947025E-3</v>
      </c>
      <c r="AI70" s="361">
        <v>19746</v>
      </c>
      <c r="AJ70" s="277">
        <f t="shared" si="17"/>
        <v>0.11372720675474872</v>
      </c>
      <c r="AK70" s="361">
        <v>7435</v>
      </c>
      <c r="AL70" s="277">
        <f t="shared" si="18"/>
        <v>4.2821927591489756E-2</v>
      </c>
    </row>
    <row r="71" spans="2:38" s="73" customFormat="1" ht="14.25">
      <c r="B71" s="501"/>
      <c r="C71" s="504"/>
      <c r="D71" s="193">
        <v>45934</v>
      </c>
      <c r="E71" s="193" t="s">
        <v>89</v>
      </c>
      <c r="F71" s="379">
        <f t="shared" si="0"/>
        <v>169667</v>
      </c>
      <c r="G71" s="516"/>
      <c r="H71" s="507"/>
      <c r="I71" s="361">
        <v>30056</v>
      </c>
      <c r="J71" s="277">
        <f t="shared" si="1"/>
        <v>0.17714699971119899</v>
      </c>
      <c r="K71" s="361">
        <v>44540</v>
      </c>
      <c r="L71" s="277">
        <f t="shared" si="2"/>
        <v>0.26251421902903921</v>
      </c>
      <c r="M71" s="361">
        <f t="shared" si="3"/>
        <v>74596</v>
      </c>
      <c r="N71" s="277">
        <f t="shared" si="4"/>
        <v>0.43966121874023822</v>
      </c>
      <c r="O71" s="361">
        <v>10831</v>
      </c>
      <c r="P71" s="277">
        <f t="shared" si="5"/>
        <v>6.3836809750864934E-2</v>
      </c>
      <c r="Q71" s="361">
        <v>5171</v>
      </c>
      <c r="R71" s="277">
        <f t="shared" si="6"/>
        <v>3.0477346802855004E-2</v>
      </c>
      <c r="S71" s="361">
        <f t="shared" si="7"/>
        <v>16002</v>
      </c>
      <c r="T71" s="277">
        <f t="shared" si="8"/>
        <v>9.4314156553719927E-2</v>
      </c>
      <c r="U71" s="361">
        <v>16591</v>
      </c>
      <c r="V71" s="277">
        <f t="shared" si="9"/>
        <v>9.778566250361001E-2</v>
      </c>
      <c r="W71" s="361">
        <v>640</v>
      </c>
      <c r="X71" s="277">
        <f t="shared" si="10"/>
        <v>3.7720947503050092E-3</v>
      </c>
      <c r="Y71" s="361">
        <v>8776</v>
      </c>
      <c r="Z71" s="277">
        <f t="shared" si="11"/>
        <v>5.1724849263557436E-2</v>
      </c>
      <c r="AA71" s="361">
        <v>8178</v>
      </c>
      <c r="AB71" s="277">
        <f t="shared" si="12"/>
        <v>4.8200298231241195E-2</v>
      </c>
      <c r="AC71" s="361">
        <f t="shared" si="13"/>
        <v>16954</v>
      </c>
      <c r="AD71" s="277">
        <f t="shared" si="14"/>
        <v>9.9925147494798638E-2</v>
      </c>
      <c r="AE71" s="361">
        <v>17877</v>
      </c>
      <c r="AF71" s="277">
        <f t="shared" si="15"/>
        <v>0.10536521539250414</v>
      </c>
      <c r="AG71" s="361">
        <v>1331</v>
      </c>
      <c r="AH71" s="277">
        <f t="shared" si="16"/>
        <v>7.8447783010249482E-3</v>
      </c>
      <c r="AI71" s="361">
        <v>19448</v>
      </c>
      <c r="AJ71" s="277">
        <f t="shared" si="17"/>
        <v>0.11462452922489347</v>
      </c>
      <c r="AK71" s="361">
        <v>6228</v>
      </c>
      <c r="AL71" s="277">
        <f t="shared" si="18"/>
        <v>3.6707197038905619E-2</v>
      </c>
    </row>
    <row r="72" spans="2:38" s="73" customFormat="1" ht="14.25">
      <c r="B72" s="501"/>
      <c r="C72" s="504"/>
      <c r="D72" s="193">
        <v>45935</v>
      </c>
      <c r="E72" s="193" t="s">
        <v>84</v>
      </c>
      <c r="F72" s="379">
        <f t="shared" ref="F72:F101" si="31">SUM(M72,S72,U72,W72,AC72,AE72,AG72,AI72,AK72)</f>
        <v>187872</v>
      </c>
      <c r="G72" s="516"/>
      <c r="H72" s="507"/>
      <c r="I72" s="361">
        <v>33191</v>
      </c>
      <c r="J72" s="277">
        <f t="shared" ref="J72:J101" si="32">I72/$F72</f>
        <v>0.17666815704309316</v>
      </c>
      <c r="K72" s="361">
        <v>53285</v>
      </c>
      <c r="L72" s="277">
        <f t="shared" ref="L72:L101" si="33">K72/$F72</f>
        <v>0.28362395673650143</v>
      </c>
      <c r="M72" s="361">
        <f t="shared" ref="M72:M101" si="34">I72+K72</f>
        <v>86476</v>
      </c>
      <c r="N72" s="277">
        <f t="shared" ref="N72:N101" si="35">M72/$F72</f>
        <v>0.46029211377959461</v>
      </c>
      <c r="O72" s="361">
        <v>10841</v>
      </c>
      <c r="P72" s="277">
        <f t="shared" ref="P72:P101" si="36">O72/$F72</f>
        <v>5.7704181570430932E-2</v>
      </c>
      <c r="Q72" s="361">
        <v>5162</v>
      </c>
      <c r="R72" s="277">
        <f t="shared" ref="R72:R101" si="37">Q72/$F72</f>
        <v>2.7476153977175951E-2</v>
      </c>
      <c r="S72" s="361">
        <f t="shared" ref="S72:S101" si="38">O72+Q72</f>
        <v>16003</v>
      </c>
      <c r="T72" s="277">
        <f t="shared" ref="T72:T101" si="39">S72/$F72</f>
        <v>8.5180335547606886E-2</v>
      </c>
      <c r="U72" s="361">
        <v>19786</v>
      </c>
      <c r="V72" s="277">
        <f t="shared" ref="V72:V101" si="40">U72/$F72</f>
        <v>0.10531638562425481</v>
      </c>
      <c r="W72" s="361">
        <v>638</v>
      </c>
      <c r="X72" s="277">
        <f t="shared" ref="X72:X101" si="41">W72/$F72</f>
        <v>3.3959291432464657E-3</v>
      </c>
      <c r="Y72" s="361">
        <v>9902</v>
      </c>
      <c r="Z72" s="277">
        <f t="shared" ref="Z72:Z101" si="42">Y72/$F72</f>
        <v>5.2706097768693581E-2</v>
      </c>
      <c r="AA72" s="361">
        <v>9113</v>
      </c>
      <c r="AB72" s="277">
        <f t="shared" ref="AB72:AB101" si="43">AA72/$F72</f>
        <v>4.8506429909725771E-2</v>
      </c>
      <c r="AC72" s="361">
        <f t="shared" ref="AC72:AC101" si="44">Y72+AA72</f>
        <v>19015</v>
      </c>
      <c r="AD72" s="277">
        <f t="shared" ref="AD72:AD101" si="45">AC72/$F72</f>
        <v>0.10121252767841935</v>
      </c>
      <c r="AE72" s="361">
        <v>20054</v>
      </c>
      <c r="AF72" s="277">
        <f t="shared" ref="AF72:AF101" si="46">AE72/$F72</f>
        <v>0.1067428887753364</v>
      </c>
      <c r="AG72" s="361">
        <v>1272</v>
      </c>
      <c r="AH72" s="277">
        <f t="shared" ref="AH72:AH101" si="47">AG72/$F72</f>
        <v>6.7705671946857431E-3</v>
      </c>
      <c r="AI72" s="361">
        <v>17741</v>
      </c>
      <c r="AJ72" s="277">
        <f t="shared" ref="AJ72:AJ101" si="48">AI72/$F72</f>
        <v>9.443131493783001E-2</v>
      </c>
      <c r="AK72" s="361">
        <v>6887</v>
      </c>
      <c r="AL72" s="277">
        <f t="shared" ref="AL72:AL101" si="49">AK72/$F72</f>
        <v>3.6657937319025717E-2</v>
      </c>
    </row>
    <row r="73" spans="2:38" s="73" customFormat="1" ht="14.25">
      <c r="B73" s="501"/>
      <c r="C73" s="504"/>
      <c r="D73" s="193">
        <v>45936</v>
      </c>
      <c r="E73" s="193" t="s">
        <v>90</v>
      </c>
      <c r="F73" s="379">
        <f t="shared" si="31"/>
        <v>253179</v>
      </c>
      <c r="G73" s="516"/>
      <c r="H73" s="507"/>
      <c r="I73" s="361">
        <v>51374</v>
      </c>
      <c r="J73" s="277">
        <f t="shared" si="32"/>
        <v>0.20291572365796531</v>
      </c>
      <c r="K73" s="361">
        <v>67984</v>
      </c>
      <c r="L73" s="277">
        <f t="shared" si="33"/>
        <v>0.26852148084951755</v>
      </c>
      <c r="M73" s="361">
        <f t="shared" si="34"/>
        <v>119358</v>
      </c>
      <c r="N73" s="277">
        <f t="shared" si="35"/>
        <v>0.47143720450748283</v>
      </c>
      <c r="O73" s="361">
        <v>14643</v>
      </c>
      <c r="P73" s="277">
        <f t="shared" si="36"/>
        <v>5.7836550424798266E-2</v>
      </c>
      <c r="Q73" s="361">
        <v>7163</v>
      </c>
      <c r="R73" s="277">
        <f t="shared" si="37"/>
        <v>2.829223592794031E-2</v>
      </c>
      <c r="S73" s="361">
        <f t="shared" si="38"/>
        <v>21806</v>
      </c>
      <c r="T73" s="277">
        <f t="shared" si="39"/>
        <v>8.6128786352738573E-2</v>
      </c>
      <c r="U73" s="361">
        <v>25097</v>
      </c>
      <c r="V73" s="277">
        <f t="shared" si="40"/>
        <v>9.9127494776423006E-2</v>
      </c>
      <c r="W73" s="361">
        <v>1142</v>
      </c>
      <c r="X73" s="277">
        <f t="shared" si="41"/>
        <v>4.5106426678358002E-3</v>
      </c>
      <c r="Y73" s="361">
        <v>12858</v>
      </c>
      <c r="Z73" s="277">
        <f t="shared" si="42"/>
        <v>5.0786202647138984E-2</v>
      </c>
      <c r="AA73" s="361">
        <v>15352</v>
      </c>
      <c r="AB73" s="277">
        <f t="shared" si="43"/>
        <v>6.0636940662535201E-2</v>
      </c>
      <c r="AC73" s="361">
        <f t="shared" si="44"/>
        <v>28210</v>
      </c>
      <c r="AD73" s="277">
        <f t="shared" si="45"/>
        <v>0.11142314330967418</v>
      </c>
      <c r="AE73" s="361">
        <v>26592</v>
      </c>
      <c r="AF73" s="277">
        <f t="shared" si="46"/>
        <v>0.10503240790112923</v>
      </c>
      <c r="AG73" s="361">
        <v>1837</v>
      </c>
      <c r="AH73" s="277">
        <f t="shared" si="47"/>
        <v>7.2557360602577619E-3</v>
      </c>
      <c r="AI73" s="361">
        <v>21258</v>
      </c>
      <c r="AJ73" s="277">
        <f t="shared" si="48"/>
        <v>8.3964309836123852E-2</v>
      </c>
      <c r="AK73" s="361">
        <v>7879</v>
      </c>
      <c r="AL73" s="277">
        <f t="shared" si="49"/>
        <v>3.1120274588334735E-2</v>
      </c>
    </row>
    <row r="74" spans="2:38" s="73" customFormat="1" ht="14.25">
      <c r="B74" s="500">
        <f t="shared" ref="B74" si="50">D82</f>
        <v>45945</v>
      </c>
      <c r="C74" s="504"/>
      <c r="D74" s="193">
        <v>45937</v>
      </c>
      <c r="E74" s="193" t="s">
        <v>91</v>
      </c>
      <c r="F74" s="379">
        <f t="shared" si="31"/>
        <v>244889</v>
      </c>
      <c r="G74" s="516">
        <f t="shared" ref="G74" si="51">SUM(F74:F80)</f>
        <v>1478940</v>
      </c>
      <c r="H74" s="507"/>
      <c r="I74" s="361">
        <v>49958</v>
      </c>
      <c r="J74" s="277">
        <f t="shared" si="32"/>
        <v>0.20400262976287215</v>
      </c>
      <c r="K74" s="361">
        <v>64833</v>
      </c>
      <c r="L74" s="277">
        <f t="shared" si="33"/>
        <v>0.26474443523392233</v>
      </c>
      <c r="M74" s="361">
        <f t="shared" si="34"/>
        <v>114791</v>
      </c>
      <c r="N74" s="277">
        <f t="shared" si="35"/>
        <v>0.46874706499679447</v>
      </c>
      <c r="O74" s="361">
        <v>14563</v>
      </c>
      <c r="P74" s="277">
        <f t="shared" si="36"/>
        <v>5.9467758862178373E-2</v>
      </c>
      <c r="Q74" s="361">
        <v>6988</v>
      </c>
      <c r="R74" s="277">
        <f t="shared" si="37"/>
        <v>2.8535377252551154E-2</v>
      </c>
      <c r="S74" s="361">
        <f t="shared" si="38"/>
        <v>21551</v>
      </c>
      <c r="T74" s="277">
        <f t="shared" si="39"/>
        <v>8.8003136114729527E-2</v>
      </c>
      <c r="U74" s="361">
        <v>23291</v>
      </c>
      <c r="V74" s="277">
        <f t="shared" si="40"/>
        <v>9.5108396048822125E-2</v>
      </c>
      <c r="W74" s="361">
        <v>1058</v>
      </c>
      <c r="X74" s="277">
        <f t="shared" si="41"/>
        <v>4.3203247185459532E-3</v>
      </c>
      <c r="Y74" s="361">
        <v>11989</v>
      </c>
      <c r="Z74" s="277">
        <f t="shared" si="42"/>
        <v>4.8956874338986232E-2</v>
      </c>
      <c r="AA74" s="361">
        <v>15078</v>
      </c>
      <c r="AB74" s="277">
        <f t="shared" si="43"/>
        <v>6.1570752463360953E-2</v>
      </c>
      <c r="AC74" s="361">
        <f t="shared" si="44"/>
        <v>27067</v>
      </c>
      <c r="AD74" s="277">
        <f t="shared" si="45"/>
        <v>0.11052762680234719</v>
      </c>
      <c r="AE74" s="361">
        <v>28864</v>
      </c>
      <c r="AF74" s="277">
        <f t="shared" si="46"/>
        <v>0.11786564525152211</v>
      </c>
      <c r="AG74" s="361">
        <v>1657</v>
      </c>
      <c r="AH74" s="277">
        <f t="shared" si="47"/>
        <v>6.7663308682709309E-3</v>
      </c>
      <c r="AI74" s="361">
        <v>19921</v>
      </c>
      <c r="AJ74" s="277">
        <f t="shared" si="48"/>
        <v>8.1347059279918657E-2</v>
      </c>
      <c r="AK74" s="361">
        <v>6689</v>
      </c>
      <c r="AL74" s="277">
        <f t="shared" si="49"/>
        <v>2.731441591904904E-2</v>
      </c>
    </row>
    <row r="75" spans="2:38" s="73" customFormat="1" ht="14.25">
      <c r="B75" s="501"/>
      <c r="C75" s="504"/>
      <c r="D75" s="193">
        <v>45938</v>
      </c>
      <c r="E75" s="193" t="s">
        <v>92</v>
      </c>
      <c r="F75" s="379">
        <f t="shared" si="31"/>
        <v>220946</v>
      </c>
      <c r="G75" s="516"/>
      <c r="H75" s="507"/>
      <c r="I75" s="361">
        <v>48524</v>
      </c>
      <c r="J75" s="277">
        <f t="shared" si="32"/>
        <v>0.21961927348763952</v>
      </c>
      <c r="K75" s="361">
        <v>54787</v>
      </c>
      <c r="L75" s="277">
        <f t="shared" si="33"/>
        <v>0.24796556624695626</v>
      </c>
      <c r="M75" s="361">
        <f t="shared" si="34"/>
        <v>103311</v>
      </c>
      <c r="N75" s="277">
        <f t="shared" si="35"/>
        <v>0.4675848397345958</v>
      </c>
      <c r="O75" s="361">
        <v>12974</v>
      </c>
      <c r="P75" s="277">
        <f t="shared" si="36"/>
        <v>5.872023028251247E-2</v>
      </c>
      <c r="Q75" s="361">
        <v>6342</v>
      </c>
      <c r="R75" s="277">
        <f t="shared" si="37"/>
        <v>2.8703846188661484E-2</v>
      </c>
      <c r="S75" s="361">
        <f t="shared" si="38"/>
        <v>19316</v>
      </c>
      <c r="T75" s="277">
        <f t="shared" si="39"/>
        <v>8.742407647117395E-2</v>
      </c>
      <c r="U75" s="361">
        <v>20928</v>
      </c>
      <c r="V75" s="277">
        <f t="shared" si="40"/>
        <v>9.4719976826916991E-2</v>
      </c>
      <c r="W75" s="361">
        <v>868</v>
      </c>
      <c r="X75" s="277">
        <f t="shared" si="41"/>
        <v>3.9285617300154792E-3</v>
      </c>
      <c r="Y75" s="361">
        <v>11003</v>
      </c>
      <c r="Z75" s="277">
        <f t="shared" si="42"/>
        <v>4.979949852000036E-2</v>
      </c>
      <c r="AA75" s="361">
        <v>12954</v>
      </c>
      <c r="AB75" s="277">
        <f t="shared" si="43"/>
        <v>5.862971042698216E-2</v>
      </c>
      <c r="AC75" s="361">
        <f t="shared" si="44"/>
        <v>23957</v>
      </c>
      <c r="AD75" s="277">
        <f t="shared" si="45"/>
        <v>0.10842920894698252</v>
      </c>
      <c r="AE75" s="361">
        <v>25511</v>
      </c>
      <c r="AF75" s="277">
        <f t="shared" si="46"/>
        <v>0.11546260172168765</v>
      </c>
      <c r="AG75" s="361">
        <v>1595</v>
      </c>
      <c r="AH75" s="277">
        <f t="shared" si="47"/>
        <v>7.2189584785422685E-3</v>
      </c>
      <c r="AI75" s="361">
        <v>18936</v>
      </c>
      <c r="AJ75" s="277">
        <f t="shared" si="48"/>
        <v>8.5704199216098051E-2</v>
      </c>
      <c r="AK75" s="361">
        <v>6524</v>
      </c>
      <c r="AL75" s="277">
        <f t="shared" si="49"/>
        <v>2.9527576873987309E-2</v>
      </c>
    </row>
    <row r="76" spans="2:38" s="73" customFormat="1" ht="14.25">
      <c r="B76" s="501"/>
      <c r="C76" s="504"/>
      <c r="D76" s="193">
        <v>45939</v>
      </c>
      <c r="E76" s="193" t="s">
        <v>93</v>
      </c>
      <c r="F76" s="379">
        <f t="shared" si="31"/>
        <v>175392</v>
      </c>
      <c r="G76" s="516"/>
      <c r="H76" s="507"/>
      <c r="I76" s="361">
        <v>31725</v>
      </c>
      <c r="J76" s="277">
        <f t="shared" si="32"/>
        <v>0.18088054187192118</v>
      </c>
      <c r="K76" s="361">
        <v>47118</v>
      </c>
      <c r="L76" s="277">
        <f t="shared" si="33"/>
        <v>0.26864395183360701</v>
      </c>
      <c r="M76" s="361">
        <f t="shared" si="34"/>
        <v>78843</v>
      </c>
      <c r="N76" s="277">
        <f t="shared" si="35"/>
        <v>0.44952449370552816</v>
      </c>
      <c r="O76" s="361">
        <v>9893</v>
      </c>
      <c r="P76" s="277">
        <f t="shared" si="36"/>
        <v>5.6405081189563951E-2</v>
      </c>
      <c r="Q76" s="361">
        <v>5004</v>
      </c>
      <c r="R76" s="277">
        <f t="shared" si="37"/>
        <v>2.8530377668308703E-2</v>
      </c>
      <c r="S76" s="361">
        <f t="shared" si="38"/>
        <v>14897</v>
      </c>
      <c r="T76" s="277">
        <f t="shared" si="39"/>
        <v>8.4935458857872653E-2</v>
      </c>
      <c r="U76" s="361">
        <v>17955</v>
      </c>
      <c r="V76" s="277">
        <f t="shared" si="40"/>
        <v>0.10237068965517242</v>
      </c>
      <c r="W76" s="361">
        <v>612</v>
      </c>
      <c r="X76" s="277">
        <f t="shared" si="41"/>
        <v>3.4893267651888342E-3</v>
      </c>
      <c r="Y76" s="361">
        <v>9149</v>
      </c>
      <c r="Z76" s="277">
        <f t="shared" si="42"/>
        <v>5.2163154533844187E-2</v>
      </c>
      <c r="AA76" s="361">
        <v>10400</v>
      </c>
      <c r="AB76" s="277">
        <f t="shared" si="43"/>
        <v>5.9295748950921365E-2</v>
      </c>
      <c r="AC76" s="361">
        <f t="shared" si="44"/>
        <v>19549</v>
      </c>
      <c r="AD76" s="277">
        <f t="shared" si="45"/>
        <v>0.11145890348476556</v>
      </c>
      <c r="AE76" s="361">
        <v>20621</v>
      </c>
      <c r="AF76" s="277">
        <f t="shared" si="46"/>
        <v>0.11757092683816822</v>
      </c>
      <c r="AG76" s="361">
        <v>1199</v>
      </c>
      <c r="AH76" s="277">
        <f t="shared" si="47"/>
        <v>6.8361156723225685E-3</v>
      </c>
      <c r="AI76" s="361">
        <v>15488</v>
      </c>
      <c r="AJ76" s="277">
        <f t="shared" si="48"/>
        <v>8.8305053822295199E-2</v>
      </c>
      <c r="AK76" s="361">
        <v>6228</v>
      </c>
      <c r="AL76" s="277">
        <f t="shared" si="49"/>
        <v>3.5509031198686369E-2</v>
      </c>
    </row>
    <row r="77" spans="2:38" s="73" customFormat="1" ht="14.25">
      <c r="B77" s="501"/>
      <c r="C77" s="504"/>
      <c r="D77" s="193">
        <v>45940</v>
      </c>
      <c r="E77" s="193" t="s">
        <v>88</v>
      </c>
      <c r="F77" s="379">
        <f t="shared" si="31"/>
        <v>168610</v>
      </c>
      <c r="G77" s="516"/>
      <c r="H77" s="507"/>
      <c r="I77" s="361">
        <v>29727</v>
      </c>
      <c r="J77" s="277">
        <f t="shared" si="32"/>
        <v>0.17630626890457268</v>
      </c>
      <c r="K77" s="361">
        <v>45862</v>
      </c>
      <c r="L77" s="277">
        <f t="shared" si="33"/>
        <v>0.27200047446770653</v>
      </c>
      <c r="M77" s="361">
        <f t="shared" si="34"/>
        <v>75589</v>
      </c>
      <c r="N77" s="277">
        <f t="shared" si="35"/>
        <v>0.44830674337227921</v>
      </c>
      <c r="O77" s="361">
        <v>9835</v>
      </c>
      <c r="P77" s="277">
        <f t="shared" si="36"/>
        <v>5.8329873672973133E-2</v>
      </c>
      <c r="Q77" s="361">
        <v>5014</v>
      </c>
      <c r="R77" s="277">
        <f t="shared" si="37"/>
        <v>2.9737263507502519E-2</v>
      </c>
      <c r="S77" s="361">
        <f t="shared" si="38"/>
        <v>14849</v>
      </c>
      <c r="T77" s="277">
        <f t="shared" si="39"/>
        <v>8.8067137180475652E-2</v>
      </c>
      <c r="U77" s="361">
        <v>16379</v>
      </c>
      <c r="V77" s="277">
        <f t="shared" si="40"/>
        <v>9.7141332068086117E-2</v>
      </c>
      <c r="W77" s="361">
        <v>617</v>
      </c>
      <c r="X77" s="277">
        <f t="shared" si="41"/>
        <v>3.6593321867030427E-3</v>
      </c>
      <c r="Y77" s="361">
        <v>8240</v>
      </c>
      <c r="Z77" s="277">
        <f t="shared" si="42"/>
        <v>4.8870173773797522E-2</v>
      </c>
      <c r="AA77" s="361">
        <v>10952</v>
      </c>
      <c r="AB77" s="277">
        <f t="shared" si="43"/>
        <v>6.4954629025561941E-2</v>
      </c>
      <c r="AC77" s="361">
        <f t="shared" si="44"/>
        <v>19192</v>
      </c>
      <c r="AD77" s="277">
        <f t="shared" si="45"/>
        <v>0.11382480279935947</v>
      </c>
      <c r="AE77" s="361">
        <v>17849</v>
      </c>
      <c r="AF77" s="277">
        <f t="shared" si="46"/>
        <v>0.10585967617579028</v>
      </c>
      <c r="AG77" s="361">
        <v>1155</v>
      </c>
      <c r="AH77" s="277">
        <f t="shared" si="47"/>
        <v>6.8501275131961333E-3</v>
      </c>
      <c r="AI77" s="361">
        <v>16463</v>
      </c>
      <c r="AJ77" s="277">
        <f t="shared" si="48"/>
        <v>9.763952315995493E-2</v>
      </c>
      <c r="AK77" s="361">
        <v>6517</v>
      </c>
      <c r="AL77" s="277">
        <f t="shared" si="49"/>
        <v>3.8651325544155152E-2</v>
      </c>
    </row>
    <row r="78" spans="2:38" s="73" customFormat="1" ht="14.25">
      <c r="B78" s="501"/>
      <c r="C78" s="504"/>
      <c r="D78" s="193">
        <v>45941</v>
      </c>
      <c r="E78" s="193" t="s">
        <v>89</v>
      </c>
      <c r="F78" s="379">
        <f t="shared" si="31"/>
        <v>183752</v>
      </c>
      <c r="G78" s="516"/>
      <c r="H78" s="507"/>
      <c r="I78" s="361">
        <v>29744</v>
      </c>
      <c r="J78" s="277">
        <f t="shared" si="32"/>
        <v>0.16187034698942052</v>
      </c>
      <c r="K78" s="361">
        <v>55132</v>
      </c>
      <c r="L78" s="277">
        <f t="shared" si="33"/>
        <v>0.30003482955287564</v>
      </c>
      <c r="M78" s="361">
        <f t="shared" si="34"/>
        <v>84876</v>
      </c>
      <c r="N78" s="277">
        <f t="shared" si="35"/>
        <v>0.46190517654229613</v>
      </c>
      <c r="O78" s="361">
        <v>9683</v>
      </c>
      <c r="P78" s="277">
        <f t="shared" si="36"/>
        <v>5.2696025077278073E-2</v>
      </c>
      <c r="Q78" s="361">
        <v>5177</v>
      </c>
      <c r="R78" s="277">
        <f t="shared" si="37"/>
        <v>2.8173843005790414E-2</v>
      </c>
      <c r="S78" s="361">
        <f t="shared" si="38"/>
        <v>14860</v>
      </c>
      <c r="T78" s="277">
        <f t="shared" si="39"/>
        <v>8.086986808306848E-2</v>
      </c>
      <c r="U78" s="361">
        <v>18171</v>
      </c>
      <c r="V78" s="277">
        <f t="shared" si="40"/>
        <v>9.8888719578562406E-2</v>
      </c>
      <c r="W78" s="361">
        <v>740</v>
      </c>
      <c r="X78" s="277">
        <f t="shared" si="41"/>
        <v>4.0271670512429794E-3</v>
      </c>
      <c r="Y78" s="361">
        <v>9189</v>
      </c>
      <c r="Z78" s="277">
        <f t="shared" si="42"/>
        <v>5.0007618964691539E-2</v>
      </c>
      <c r="AA78" s="361">
        <v>12721</v>
      </c>
      <c r="AB78" s="277">
        <f t="shared" si="43"/>
        <v>6.922917845792155E-2</v>
      </c>
      <c r="AC78" s="361">
        <f t="shared" si="44"/>
        <v>21910</v>
      </c>
      <c r="AD78" s="277">
        <f t="shared" si="45"/>
        <v>0.11923679742261309</v>
      </c>
      <c r="AE78" s="361">
        <v>18473</v>
      </c>
      <c r="AF78" s="277">
        <f t="shared" si="46"/>
        <v>0.10053223910488049</v>
      </c>
      <c r="AG78" s="361">
        <v>1449</v>
      </c>
      <c r="AH78" s="277">
        <f t="shared" si="47"/>
        <v>7.8856284557446994E-3</v>
      </c>
      <c r="AI78" s="361">
        <v>16982</v>
      </c>
      <c r="AJ78" s="277">
        <f t="shared" si="48"/>
        <v>9.2418041708389562E-2</v>
      </c>
      <c r="AK78" s="361">
        <v>6291</v>
      </c>
      <c r="AL78" s="277">
        <f t="shared" si="49"/>
        <v>3.4236362053202143E-2</v>
      </c>
    </row>
    <row r="79" spans="2:38" s="73" customFormat="1" ht="14.25">
      <c r="B79" s="501"/>
      <c r="C79" s="504"/>
      <c r="D79" s="193">
        <v>45942</v>
      </c>
      <c r="E79" s="193" t="s">
        <v>84</v>
      </c>
      <c r="F79" s="379">
        <f t="shared" si="31"/>
        <v>243434</v>
      </c>
      <c r="G79" s="516"/>
      <c r="H79" s="507"/>
      <c r="I79" s="361">
        <v>49650</v>
      </c>
      <c r="J79" s="277">
        <f t="shared" si="32"/>
        <v>0.20395671927503964</v>
      </c>
      <c r="K79" s="361">
        <v>65172</v>
      </c>
      <c r="L79" s="277">
        <f t="shared" si="33"/>
        <v>0.26771938184477106</v>
      </c>
      <c r="M79" s="361">
        <f t="shared" si="34"/>
        <v>114822</v>
      </c>
      <c r="N79" s="277">
        <f t="shared" si="35"/>
        <v>0.47167610111981073</v>
      </c>
      <c r="O79" s="361">
        <v>13639</v>
      </c>
      <c r="P79" s="277">
        <f t="shared" si="36"/>
        <v>5.6027506428847247E-2</v>
      </c>
      <c r="Q79" s="361">
        <v>6937</v>
      </c>
      <c r="R79" s="277">
        <f t="shared" si="37"/>
        <v>2.8496430243926486E-2</v>
      </c>
      <c r="S79" s="361">
        <f t="shared" si="38"/>
        <v>20576</v>
      </c>
      <c r="T79" s="277">
        <f t="shared" si="39"/>
        <v>8.4523936672773733E-2</v>
      </c>
      <c r="U79" s="361">
        <v>23476</v>
      </c>
      <c r="V79" s="277">
        <f t="shared" si="40"/>
        <v>9.6436816549865675E-2</v>
      </c>
      <c r="W79" s="361">
        <v>968</v>
      </c>
      <c r="X79" s="277">
        <f t="shared" si="41"/>
        <v>3.9764371451810349E-3</v>
      </c>
      <c r="Y79" s="361">
        <v>11751</v>
      </c>
      <c r="Z79" s="277">
        <f t="shared" si="42"/>
        <v>4.8271810839899107E-2</v>
      </c>
      <c r="AA79" s="361">
        <v>15023</v>
      </c>
      <c r="AB79" s="277">
        <f t="shared" si="43"/>
        <v>6.1712825652949055E-2</v>
      </c>
      <c r="AC79" s="361">
        <f t="shared" si="44"/>
        <v>26774</v>
      </c>
      <c r="AD79" s="277">
        <f t="shared" si="45"/>
        <v>0.10998463649284816</v>
      </c>
      <c r="AE79" s="361">
        <v>28223</v>
      </c>
      <c r="AF79" s="277">
        <f t="shared" si="46"/>
        <v>0.11593696854178134</v>
      </c>
      <c r="AG79" s="361">
        <v>0</v>
      </c>
      <c r="AH79" s="277">
        <f t="shared" si="47"/>
        <v>0</v>
      </c>
      <c r="AI79" s="361">
        <v>21886</v>
      </c>
      <c r="AJ79" s="277">
        <f t="shared" si="48"/>
        <v>8.9905272065529049E-2</v>
      </c>
      <c r="AK79" s="361">
        <v>6709</v>
      </c>
      <c r="AL79" s="277">
        <f t="shared" si="49"/>
        <v>2.755983141221029E-2</v>
      </c>
    </row>
    <row r="80" spans="2:38" s="73" customFormat="1" ht="14.25">
      <c r="B80" s="501"/>
      <c r="C80" s="504"/>
      <c r="D80" s="193">
        <v>45943</v>
      </c>
      <c r="E80" s="193" t="s">
        <v>90</v>
      </c>
      <c r="F80" s="379">
        <f t="shared" si="31"/>
        <v>241917</v>
      </c>
      <c r="G80" s="516"/>
      <c r="H80" s="507"/>
      <c r="I80" s="361">
        <v>49106</v>
      </c>
      <c r="J80" s="277">
        <f t="shared" si="32"/>
        <v>0.20298697487154685</v>
      </c>
      <c r="K80" s="361">
        <v>64691</v>
      </c>
      <c r="L80" s="277">
        <f t="shared" si="33"/>
        <v>0.26740989678278088</v>
      </c>
      <c r="M80" s="361">
        <f t="shared" si="34"/>
        <v>113797</v>
      </c>
      <c r="N80" s="277">
        <f t="shared" si="35"/>
        <v>0.4703968716543277</v>
      </c>
      <c r="O80" s="361">
        <v>13879</v>
      </c>
      <c r="P80" s="277">
        <f t="shared" si="36"/>
        <v>5.7370916471351743E-2</v>
      </c>
      <c r="Q80" s="361">
        <v>7055</v>
      </c>
      <c r="R80" s="277">
        <f t="shared" si="37"/>
        <v>2.9162894711822651E-2</v>
      </c>
      <c r="S80" s="361">
        <f t="shared" si="38"/>
        <v>20934</v>
      </c>
      <c r="T80" s="277">
        <f t="shared" si="39"/>
        <v>8.6533811183174394E-2</v>
      </c>
      <c r="U80" s="361">
        <v>23635</v>
      </c>
      <c r="V80" s="277">
        <f t="shared" si="40"/>
        <v>9.7698797521463973E-2</v>
      </c>
      <c r="W80" s="361">
        <v>1061</v>
      </c>
      <c r="X80" s="277">
        <f t="shared" si="41"/>
        <v>4.3858017419197495E-3</v>
      </c>
      <c r="Y80" s="361">
        <v>11318</v>
      </c>
      <c r="Z80" s="277">
        <f t="shared" si="42"/>
        <v>4.6784641013240078E-2</v>
      </c>
      <c r="AA80" s="361">
        <v>15265</v>
      </c>
      <c r="AB80" s="277">
        <f t="shared" si="43"/>
        <v>6.3100154185113069E-2</v>
      </c>
      <c r="AC80" s="361">
        <f t="shared" si="44"/>
        <v>26583</v>
      </c>
      <c r="AD80" s="277">
        <f t="shared" si="45"/>
        <v>0.10988479519835316</v>
      </c>
      <c r="AE80" s="361">
        <v>27775</v>
      </c>
      <c r="AF80" s="277">
        <f t="shared" si="46"/>
        <v>0.11481210497815367</v>
      </c>
      <c r="AG80" s="361">
        <v>0</v>
      </c>
      <c r="AH80" s="277">
        <f t="shared" si="47"/>
        <v>0</v>
      </c>
      <c r="AI80" s="361">
        <v>20865</v>
      </c>
      <c r="AJ80" s="277">
        <f t="shared" si="48"/>
        <v>8.6248589392229569E-2</v>
      </c>
      <c r="AK80" s="361">
        <v>7267</v>
      </c>
      <c r="AL80" s="277">
        <f t="shared" si="49"/>
        <v>3.0039228330377775E-2</v>
      </c>
    </row>
    <row r="81" spans="2:38" s="73" customFormat="1" ht="14.25" collapsed="1">
      <c r="B81" s="500">
        <f t="shared" ref="B81" si="52">D89</f>
        <v>45952</v>
      </c>
      <c r="C81" s="504"/>
      <c r="D81" s="193">
        <v>45944</v>
      </c>
      <c r="E81" s="193" t="s">
        <v>91</v>
      </c>
      <c r="F81" s="379">
        <f t="shared" si="31"/>
        <v>261956</v>
      </c>
      <c r="G81" s="516">
        <f>SUM(F81:F87)</f>
        <v>1663833</v>
      </c>
      <c r="H81" s="507"/>
      <c r="I81" s="361">
        <v>53268</v>
      </c>
      <c r="J81" s="277">
        <f t="shared" si="32"/>
        <v>0.20334712699842722</v>
      </c>
      <c r="K81" s="361">
        <v>64623</v>
      </c>
      <c r="L81" s="277">
        <f t="shared" si="33"/>
        <v>0.24669410129945488</v>
      </c>
      <c r="M81" s="361">
        <f t="shared" si="34"/>
        <v>117891</v>
      </c>
      <c r="N81" s="277">
        <f t="shared" si="35"/>
        <v>0.45004122829788207</v>
      </c>
      <c r="O81" s="361">
        <v>22444</v>
      </c>
      <c r="P81" s="277">
        <f t="shared" si="36"/>
        <v>8.5678510894959453E-2</v>
      </c>
      <c r="Q81" s="361">
        <v>7379</v>
      </c>
      <c r="R81" s="277">
        <f t="shared" si="37"/>
        <v>2.8168852784437082E-2</v>
      </c>
      <c r="S81" s="361">
        <f t="shared" si="38"/>
        <v>29823</v>
      </c>
      <c r="T81" s="277">
        <f t="shared" si="39"/>
        <v>0.11384736367939655</v>
      </c>
      <c r="U81" s="361">
        <v>23648</v>
      </c>
      <c r="V81" s="277">
        <f t="shared" si="40"/>
        <v>9.0274702621814348E-2</v>
      </c>
      <c r="W81" s="361">
        <v>1027</v>
      </c>
      <c r="X81" s="277">
        <f t="shared" si="41"/>
        <v>3.9205057337873533E-3</v>
      </c>
      <c r="Y81" s="361">
        <v>10957</v>
      </c>
      <c r="Z81" s="277">
        <f t="shared" si="42"/>
        <v>4.1827635175372961E-2</v>
      </c>
      <c r="AA81" s="361">
        <v>14473</v>
      </c>
      <c r="AB81" s="277">
        <f t="shared" si="43"/>
        <v>5.5249736596985753E-2</v>
      </c>
      <c r="AC81" s="361">
        <f t="shared" si="44"/>
        <v>25430</v>
      </c>
      <c r="AD81" s="277">
        <f t="shared" si="45"/>
        <v>9.7077371772358714E-2</v>
      </c>
      <c r="AE81" s="361">
        <v>26392</v>
      </c>
      <c r="AF81" s="277">
        <f t="shared" si="46"/>
        <v>0.10074974423185573</v>
      </c>
      <c r="AG81" s="361">
        <v>10385</v>
      </c>
      <c r="AH81" s="277">
        <f t="shared" si="47"/>
        <v>3.9644062361617979E-2</v>
      </c>
      <c r="AI81" s="361">
        <v>20004</v>
      </c>
      <c r="AJ81" s="277">
        <f t="shared" si="48"/>
        <v>7.6363969521599045E-2</v>
      </c>
      <c r="AK81" s="361">
        <v>7356</v>
      </c>
      <c r="AL81" s="277">
        <f t="shared" si="49"/>
        <v>2.8081051779688192E-2</v>
      </c>
    </row>
    <row r="82" spans="2:38" s="73" customFormat="1" ht="14.25">
      <c r="B82" s="501"/>
      <c r="C82" s="504"/>
      <c r="D82" s="193">
        <v>45945</v>
      </c>
      <c r="E82" s="193" t="s">
        <v>92</v>
      </c>
      <c r="F82" s="379">
        <f t="shared" si="31"/>
        <v>255292</v>
      </c>
      <c r="G82" s="516"/>
      <c r="H82" s="507"/>
      <c r="I82" s="361">
        <v>52024</v>
      </c>
      <c r="J82" s="277">
        <f t="shared" si="32"/>
        <v>0.20378233552167713</v>
      </c>
      <c r="K82" s="361">
        <v>63628</v>
      </c>
      <c r="L82" s="277">
        <f t="shared" si="33"/>
        <v>0.2492361687792802</v>
      </c>
      <c r="M82" s="361">
        <f t="shared" si="34"/>
        <v>115652</v>
      </c>
      <c r="N82" s="277">
        <f t="shared" si="35"/>
        <v>0.45301850430095736</v>
      </c>
      <c r="O82" s="361">
        <v>18846</v>
      </c>
      <c r="P82" s="277">
        <f t="shared" si="36"/>
        <v>7.3821349670181599E-2</v>
      </c>
      <c r="Q82" s="361">
        <v>7079</v>
      </c>
      <c r="R82" s="277">
        <f t="shared" si="37"/>
        <v>2.7729031853720446E-2</v>
      </c>
      <c r="S82" s="361">
        <f t="shared" si="38"/>
        <v>25925</v>
      </c>
      <c r="T82" s="277">
        <f t="shared" si="39"/>
        <v>0.10155038152390204</v>
      </c>
      <c r="U82" s="361">
        <v>23455</v>
      </c>
      <c r="V82" s="277">
        <f t="shared" si="40"/>
        <v>9.1875186061451203E-2</v>
      </c>
      <c r="W82" s="361">
        <v>998</v>
      </c>
      <c r="X82" s="277">
        <f t="shared" si="41"/>
        <v>3.9092490168121212E-3</v>
      </c>
      <c r="Y82" s="361">
        <v>10784</v>
      </c>
      <c r="Z82" s="277">
        <f t="shared" si="42"/>
        <v>4.2241825047396708E-2</v>
      </c>
      <c r="AA82" s="361">
        <v>13454</v>
      </c>
      <c r="AB82" s="277">
        <f t="shared" si="43"/>
        <v>5.2700437146483245E-2</v>
      </c>
      <c r="AC82" s="361">
        <f t="shared" si="44"/>
        <v>24238</v>
      </c>
      <c r="AD82" s="277">
        <f t="shared" si="45"/>
        <v>9.4942262193879953E-2</v>
      </c>
      <c r="AE82" s="361">
        <v>27537</v>
      </c>
      <c r="AF82" s="277">
        <f t="shared" si="46"/>
        <v>0.10786471961518575</v>
      </c>
      <c r="AG82" s="361">
        <v>9398</v>
      </c>
      <c r="AH82" s="277">
        <f t="shared" si="47"/>
        <v>3.6812747755511334E-2</v>
      </c>
      <c r="AI82" s="361">
        <v>20436</v>
      </c>
      <c r="AJ82" s="277">
        <f t="shared" si="48"/>
        <v>8.0049511931435377E-2</v>
      </c>
      <c r="AK82" s="361">
        <v>7653</v>
      </c>
      <c r="AL82" s="277">
        <f t="shared" si="49"/>
        <v>2.9977437600864892E-2</v>
      </c>
    </row>
    <row r="83" spans="2:38" s="73" customFormat="1" ht="14.25">
      <c r="B83" s="501"/>
      <c r="C83" s="504"/>
      <c r="D83" s="193">
        <v>45946</v>
      </c>
      <c r="E83" s="193" t="s">
        <v>93</v>
      </c>
      <c r="F83" s="379">
        <f t="shared" si="31"/>
        <v>234908</v>
      </c>
      <c r="G83" s="516"/>
      <c r="H83" s="507"/>
      <c r="I83" s="361">
        <v>50007</v>
      </c>
      <c r="J83" s="277">
        <f t="shared" si="32"/>
        <v>0.21287908457779214</v>
      </c>
      <c r="K83" s="361">
        <v>56988</v>
      </c>
      <c r="L83" s="277">
        <f t="shared" si="33"/>
        <v>0.24259710184412622</v>
      </c>
      <c r="M83" s="361">
        <f t="shared" si="34"/>
        <v>106995</v>
      </c>
      <c r="N83" s="277">
        <f t="shared" si="35"/>
        <v>0.45547618642191839</v>
      </c>
      <c r="O83" s="361">
        <v>17734</v>
      </c>
      <c r="P83" s="277">
        <f t="shared" si="36"/>
        <v>7.5493384644201134E-2</v>
      </c>
      <c r="Q83" s="361">
        <v>7001</v>
      </c>
      <c r="R83" s="277">
        <f t="shared" si="37"/>
        <v>2.9803156980605174E-2</v>
      </c>
      <c r="S83" s="361">
        <f t="shared" si="38"/>
        <v>24735</v>
      </c>
      <c r="T83" s="277">
        <f t="shared" si="39"/>
        <v>0.10529654162480631</v>
      </c>
      <c r="U83" s="361">
        <v>22067</v>
      </c>
      <c r="V83" s="277">
        <f t="shared" si="40"/>
        <v>9.393890374103904E-2</v>
      </c>
      <c r="W83" s="361">
        <v>855</v>
      </c>
      <c r="X83" s="277">
        <f t="shared" si="41"/>
        <v>3.6397227850903332E-3</v>
      </c>
      <c r="Y83" s="361">
        <v>10006</v>
      </c>
      <c r="Z83" s="277">
        <f t="shared" si="42"/>
        <v>4.259539904984079E-2</v>
      </c>
      <c r="AA83" s="361">
        <v>10671</v>
      </c>
      <c r="AB83" s="277">
        <f t="shared" si="43"/>
        <v>4.5426294549355491E-2</v>
      </c>
      <c r="AC83" s="361">
        <f t="shared" si="44"/>
        <v>20677</v>
      </c>
      <c r="AD83" s="277">
        <f t="shared" si="45"/>
        <v>8.8021693599196288E-2</v>
      </c>
      <c r="AE83" s="361">
        <v>24116</v>
      </c>
      <c r="AF83" s="277">
        <f t="shared" si="46"/>
        <v>0.10266146746811518</v>
      </c>
      <c r="AG83" s="361">
        <v>9021</v>
      </c>
      <c r="AH83" s="277">
        <f t="shared" si="47"/>
        <v>3.840226812198818E-2</v>
      </c>
      <c r="AI83" s="361">
        <v>19520</v>
      </c>
      <c r="AJ83" s="277">
        <f t="shared" si="48"/>
        <v>8.3096361128612059E-2</v>
      </c>
      <c r="AK83" s="361">
        <v>6922</v>
      </c>
      <c r="AL83" s="277">
        <f t="shared" si="49"/>
        <v>2.9466855109234254E-2</v>
      </c>
    </row>
    <row r="84" spans="2:38" s="73" customFormat="1" ht="14.25">
      <c r="B84" s="501"/>
      <c r="C84" s="504"/>
      <c r="D84" s="193">
        <v>45947</v>
      </c>
      <c r="E84" s="193" t="s">
        <v>88</v>
      </c>
      <c r="F84" s="379">
        <f t="shared" si="31"/>
        <v>193551</v>
      </c>
      <c r="G84" s="516"/>
      <c r="H84" s="507"/>
      <c r="I84" s="361">
        <v>38238</v>
      </c>
      <c r="J84" s="277">
        <f t="shared" si="32"/>
        <v>0.19756033293550537</v>
      </c>
      <c r="K84" s="361">
        <v>50511</v>
      </c>
      <c r="L84" s="277">
        <f t="shared" si="33"/>
        <v>0.26096997690531176</v>
      </c>
      <c r="M84" s="361">
        <f t="shared" si="34"/>
        <v>88749</v>
      </c>
      <c r="N84" s="277">
        <f t="shared" si="35"/>
        <v>0.45853030984081716</v>
      </c>
      <c r="O84" s="361">
        <v>16516</v>
      </c>
      <c r="P84" s="277">
        <f t="shared" si="36"/>
        <v>8.533151469121833E-2</v>
      </c>
      <c r="Q84" s="361">
        <v>5853</v>
      </c>
      <c r="R84" s="277">
        <f t="shared" si="37"/>
        <v>3.0240091758761255E-2</v>
      </c>
      <c r="S84" s="361">
        <f t="shared" si="38"/>
        <v>22369</v>
      </c>
      <c r="T84" s="277">
        <f t="shared" si="39"/>
        <v>0.11557160644997959</v>
      </c>
      <c r="U84" s="361">
        <v>15640</v>
      </c>
      <c r="V84" s="277">
        <f t="shared" si="40"/>
        <v>8.0805575791393483E-2</v>
      </c>
      <c r="W84" s="361">
        <v>635</v>
      </c>
      <c r="X84" s="277">
        <f t="shared" si="41"/>
        <v>3.2807890426812571E-3</v>
      </c>
      <c r="Y84" s="361">
        <v>8665</v>
      </c>
      <c r="Z84" s="277">
        <f t="shared" si="42"/>
        <v>4.4768562291075738E-2</v>
      </c>
      <c r="AA84" s="361">
        <v>10314</v>
      </c>
      <c r="AB84" s="277">
        <f t="shared" si="43"/>
        <v>5.3288280608211787E-2</v>
      </c>
      <c r="AC84" s="361">
        <f t="shared" si="44"/>
        <v>18979</v>
      </c>
      <c r="AD84" s="277">
        <f t="shared" si="45"/>
        <v>9.8056842899287525E-2</v>
      </c>
      <c r="AE84" s="361">
        <v>17999</v>
      </c>
      <c r="AF84" s="277">
        <f t="shared" si="46"/>
        <v>9.2993577920031406E-2</v>
      </c>
      <c r="AG84" s="361">
        <v>5690</v>
      </c>
      <c r="AH84" s="277">
        <f t="shared" si="47"/>
        <v>2.9397936461191106E-2</v>
      </c>
      <c r="AI84" s="361">
        <v>17798</v>
      </c>
      <c r="AJ84" s="277">
        <f t="shared" si="48"/>
        <v>9.1955091939592143E-2</v>
      </c>
      <c r="AK84" s="361">
        <v>5692</v>
      </c>
      <c r="AL84" s="277">
        <f t="shared" si="49"/>
        <v>2.9408269655026322E-2</v>
      </c>
    </row>
    <row r="85" spans="2:38" s="73" customFormat="1" ht="14.25">
      <c r="B85" s="501"/>
      <c r="C85" s="504"/>
      <c r="D85" s="193">
        <v>45948</v>
      </c>
      <c r="E85" s="193" t="s">
        <v>89</v>
      </c>
      <c r="F85" s="379">
        <f t="shared" si="31"/>
        <v>201109</v>
      </c>
      <c r="G85" s="516"/>
      <c r="H85" s="507"/>
      <c r="I85" s="361">
        <v>37011</v>
      </c>
      <c r="J85" s="277">
        <f t="shared" si="32"/>
        <v>0.18403452853924987</v>
      </c>
      <c r="K85" s="361">
        <v>58747</v>
      </c>
      <c r="L85" s="277">
        <f t="shared" si="33"/>
        <v>0.29211522109900601</v>
      </c>
      <c r="M85" s="361">
        <f t="shared" si="34"/>
        <v>95758</v>
      </c>
      <c r="N85" s="277">
        <f t="shared" si="35"/>
        <v>0.47614974963825585</v>
      </c>
      <c r="O85" s="361">
        <v>15570</v>
      </c>
      <c r="P85" s="277">
        <f t="shared" si="36"/>
        <v>7.7420702206266248E-2</v>
      </c>
      <c r="Q85" s="361">
        <v>5564</v>
      </c>
      <c r="R85" s="277">
        <f t="shared" si="37"/>
        <v>2.7666588765296433E-2</v>
      </c>
      <c r="S85" s="361">
        <f t="shared" si="38"/>
        <v>21134</v>
      </c>
      <c r="T85" s="277">
        <f t="shared" si="39"/>
        <v>0.10508729097156269</v>
      </c>
      <c r="U85" s="361">
        <v>16770</v>
      </c>
      <c r="V85" s="277">
        <f t="shared" si="40"/>
        <v>8.3387615671103726E-2</v>
      </c>
      <c r="W85" s="361">
        <v>747</v>
      </c>
      <c r="X85" s="277">
        <f t="shared" si="41"/>
        <v>3.7144036318613291E-3</v>
      </c>
      <c r="Y85" s="361">
        <v>8575</v>
      </c>
      <c r="Z85" s="277">
        <f t="shared" si="42"/>
        <v>4.2638569134151129E-2</v>
      </c>
      <c r="AA85" s="361">
        <v>11909</v>
      </c>
      <c r="AB85" s="277">
        <f t="shared" si="43"/>
        <v>5.9216643710624586E-2</v>
      </c>
      <c r="AC85" s="361">
        <f t="shared" si="44"/>
        <v>20484</v>
      </c>
      <c r="AD85" s="277">
        <f t="shared" si="45"/>
        <v>0.10185521284477572</v>
      </c>
      <c r="AE85" s="361">
        <v>17471</v>
      </c>
      <c r="AF85" s="277">
        <f t="shared" si="46"/>
        <v>8.6873287620146289E-2</v>
      </c>
      <c r="AG85" s="361">
        <v>5762</v>
      </c>
      <c r="AH85" s="277">
        <f t="shared" si="47"/>
        <v>2.8651129486994616E-2</v>
      </c>
      <c r="AI85" s="361">
        <v>17439</v>
      </c>
      <c r="AJ85" s="277">
        <f t="shared" si="48"/>
        <v>8.671416992775062E-2</v>
      </c>
      <c r="AK85" s="361">
        <v>5544</v>
      </c>
      <c r="AL85" s="277">
        <f t="shared" si="49"/>
        <v>2.7567140207549141E-2</v>
      </c>
    </row>
    <row r="86" spans="2:38" s="73" customFormat="1" ht="14.25">
      <c r="B86" s="501"/>
      <c r="C86" s="504"/>
      <c r="D86" s="193">
        <v>45949</v>
      </c>
      <c r="E86" s="193" t="s">
        <v>84</v>
      </c>
      <c r="F86" s="379">
        <f t="shared" si="31"/>
        <v>262730</v>
      </c>
      <c r="G86" s="516"/>
      <c r="H86" s="507"/>
      <c r="I86" s="361">
        <v>54990</v>
      </c>
      <c r="J86" s="277">
        <f t="shared" si="32"/>
        <v>0.20930232558139536</v>
      </c>
      <c r="K86" s="361">
        <v>67239</v>
      </c>
      <c r="L86" s="277">
        <f t="shared" si="33"/>
        <v>0.25592433296540174</v>
      </c>
      <c r="M86" s="361">
        <f t="shared" si="34"/>
        <v>122229</v>
      </c>
      <c r="N86" s="277">
        <f t="shared" si="35"/>
        <v>0.46522665854679707</v>
      </c>
      <c r="O86" s="361">
        <v>19842</v>
      </c>
      <c r="P86" s="277">
        <f t="shared" si="36"/>
        <v>7.5522399421459288E-2</v>
      </c>
      <c r="Q86" s="361">
        <v>7101</v>
      </c>
      <c r="R86" s="277">
        <f t="shared" si="37"/>
        <v>2.7027747116811936E-2</v>
      </c>
      <c r="S86" s="361">
        <f t="shared" si="38"/>
        <v>26943</v>
      </c>
      <c r="T86" s="277">
        <f t="shared" si="39"/>
        <v>0.10255014653827123</v>
      </c>
      <c r="U86" s="361">
        <v>23436</v>
      </c>
      <c r="V86" s="277">
        <f t="shared" si="40"/>
        <v>8.9201842195409733E-2</v>
      </c>
      <c r="W86" s="361">
        <v>952</v>
      </c>
      <c r="X86" s="277">
        <f t="shared" si="41"/>
        <v>3.6234917976629998E-3</v>
      </c>
      <c r="Y86" s="361">
        <v>11094</v>
      </c>
      <c r="Z86" s="277">
        <f t="shared" si="42"/>
        <v>4.2225859247135844E-2</v>
      </c>
      <c r="AA86" s="361">
        <v>13899</v>
      </c>
      <c r="AB86" s="277">
        <f t="shared" si="43"/>
        <v>5.2902219008107182E-2</v>
      </c>
      <c r="AC86" s="361">
        <f t="shared" si="44"/>
        <v>24993</v>
      </c>
      <c r="AD86" s="277">
        <f t="shared" si="45"/>
        <v>9.5128078255243026E-2</v>
      </c>
      <c r="AE86" s="361">
        <v>29123</v>
      </c>
      <c r="AF86" s="277">
        <f t="shared" si="46"/>
        <v>0.11084763825981045</v>
      </c>
      <c r="AG86" s="361">
        <v>7124</v>
      </c>
      <c r="AH86" s="277">
        <f t="shared" si="47"/>
        <v>2.711528946066304E-2</v>
      </c>
      <c r="AI86" s="361">
        <v>20991</v>
      </c>
      <c r="AJ86" s="277">
        <f t="shared" si="48"/>
        <v>7.9895710425151298E-2</v>
      </c>
      <c r="AK86" s="361">
        <v>6939</v>
      </c>
      <c r="AL86" s="277">
        <f t="shared" si="49"/>
        <v>2.6411144520991133E-2</v>
      </c>
    </row>
    <row r="87" spans="2:38" s="73" customFormat="1" ht="14.25">
      <c r="B87" s="501"/>
      <c r="C87" s="504"/>
      <c r="D87" s="193">
        <v>45950</v>
      </c>
      <c r="E87" s="193" t="s">
        <v>90</v>
      </c>
      <c r="F87" s="379">
        <f t="shared" si="31"/>
        <v>254287</v>
      </c>
      <c r="G87" s="516"/>
      <c r="H87" s="507"/>
      <c r="I87" s="361">
        <v>53197</v>
      </c>
      <c r="J87" s="277">
        <f t="shared" si="32"/>
        <v>0.20920062763727598</v>
      </c>
      <c r="K87" s="361">
        <v>65967</v>
      </c>
      <c r="L87" s="277">
        <f t="shared" si="33"/>
        <v>0.25941947484535188</v>
      </c>
      <c r="M87" s="361">
        <f t="shared" si="34"/>
        <v>119164</v>
      </c>
      <c r="N87" s="277">
        <f t="shared" si="35"/>
        <v>0.46862010248262792</v>
      </c>
      <c r="O87" s="361">
        <v>18754</v>
      </c>
      <c r="P87" s="277">
        <f t="shared" si="36"/>
        <v>7.3751312493363794E-2</v>
      </c>
      <c r="Q87" s="361">
        <v>7192</v>
      </c>
      <c r="R87" s="277">
        <f t="shared" si="37"/>
        <v>2.8283003063467656E-2</v>
      </c>
      <c r="S87" s="361">
        <f t="shared" si="38"/>
        <v>25946</v>
      </c>
      <c r="T87" s="277">
        <f t="shared" si="39"/>
        <v>0.10203431555683146</v>
      </c>
      <c r="U87" s="361">
        <v>23973</v>
      </c>
      <c r="V87" s="277">
        <f t="shared" si="40"/>
        <v>9.4275366023430215E-2</v>
      </c>
      <c r="W87" s="361">
        <v>963</v>
      </c>
      <c r="X87" s="277">
        <f t="shared" si="41"/>
        <v>3.7870595036317233E-3</v>
      </c>
      <c r="Y87" s="361">
        <v>11196</v>
      </c>
      <c r="Z87" s="277">
        <f t="shared" si="42"/>
        <v>4.402899086465293E-2</v>
      </c>
      <c r="AA87" s="361">
        <v>14082</v>
      </c>
      <c r="AB87" s="277">
        <f t="shared" si="43"/>
        <v>5.5378371682390369E-2</v>
      </c>
      <c r="AC87" s="361">
        <f t="shared" si="44"/>
        <v>25278</v>
      </c>
      <c r="AD87" s="277">
        <f t="shared" si="45"/>
        <v>9.9407362547043299E-2</v>
      </c>
      <c r="AE87" s="361">
        <v>28953</v>
      </c>
      <c r="AF87" s="277">
        <f t="shared" si="46"/>
        <v>0.11385953666526405</v>
      </c>
      <c r="AG87" s="361">
        <v>7137</v>
      </c>
      <c r="AH87" s="277">
        <f t="shared" si="47"/>
        <v>2.8066712022242583E-2</v>
      </c>
      <c r="AI87" s="361">
        <v>15758</v>
      </c>
      <c r="AJ87" s="277">
        <f t="shared" si="48"/>
        <v>6.1969349593176216E-2</v>
      </c>
      <c r="AK87" s="361">
        <v>7115</v>
      </c>
      <c r="AL87" s="277">
        <f t="shared" si="49"/>
        <v>2.7980195605752555E-2</v>
      </c>
    </row>
    <row r="88" spans="2:38" s="73" customFormat="1" ht="14.25" collapsed="1">
      <c r="B88" s="500">
        <f t="shared" ref="B88" si="53">D96</f>
        <v>45959</v>
      </c>
      <c r="C88" s="504"/>
      <c r="D88" s="193">
        <v>45951</v>
      </c>
      <c r="E88" s="193" t="s">
        <v>91</v>
      </c>
      <c r="F88" s="379">
        <f t="shared" si="31"/>
        <v>250808</v>
      </c>
      <c r="G88" s="516">
        <f t="shared" ref="G88" si="54">SUM(F88:F94)</f>
        <v>1532303</v>
      </c>
      <c r="H88" s="507"/>
      <c r="I88" s="361">
        <v>51560</v>
      </c>
      <c r="J88" s="277">
        <f t="shared" si="32"/>
        <v>0.20557557972632451</v>
      </c>
      <c r="K88" s="361">
        <v>62915</v>
      </c>
      <c r="L88" s="277">
        <f t="shared" si="33"/>
        <v>0.25084925520717044</v>
      </c>
      <c r="M88" s="361">
        <f t="shared" si="34"/>
        <v>114475</v>
      </c>
      <c r="N88" s="277">
        <f t="shared" si="35"/>
        <v>0.45642483493349495</v>
      </c>
      <c r="O88" s="361">
        <v>22986</v>
      </c>
      <c r="P88" s="277">
        <f t="shared" si="36"/>
        <v>9.1647794328729548E-2</v>
      </c>
      <c r="Q88" s="361">
        <v>7079</v>
      </c>
      <c r="R88" s="277">
        <f t="shared" si="37"/>
        <v>2.8224777519058403E-2</v>
      </c>
      <c r="S88" s="361">
        <f t="shared" si="38"/>
        <v>30065</v>
      </c>
      <c r="T88" s="277">
        <f t="shared" si="39"/>
        <v>0.11987257184778795</v>
      </c>
      <c r="U88" s="361">
        <v>23272</v>
      </c>
      <c r="V88" s="277">
        <f t="shared" si="40"/>
        <v>9.2788108832254149E-2</v>
      </c>
      <c r="W88" s="361">
        <v>931</v>
      </c>
      <c r="X88" s="277">
        <f t="shared" si="41"/>
        <v>3.7120028069280086E-3</v>
      </c>
      <c r="Y88" s="361">
        <v>11076</v>
      </c>
      <c r="Z88" s="277">
        <f t="shared" si="42"/>
        <v>4.416127077286211E-2</v>
      </c>
      <c r="AA88" s="361">
        <v>13628</v>
      </c>
      <c r="AB88" s="277">
        <f t="shared" si="43"/>
        <v>5.4336384804312465E-2</v>
      </c>
      <c r="AC88" s="361">
        <f t="shared" si="44"/>
        <v>24704</v>
      </c>
      <c r="AD88" s="277">
        <f t="shared" si="45"/>
        <v>9.8497655577174575E-2</v>
      </c>
      <c r="AE88" s="361">
        <v>27647</v>
      </c>
      <c r="AF88" s="277">
        <f t="shared" si="46"/>
        <v>0.11023173104526171</v>
      </c>
      <c r="AG88" s="361">
        <v>8440</v>
      </c>
      <c r="AH88" s="277">
        <f t="shared" si="47"/>
        <v>3.3651239194922015E-2</v>
      </c>
      <c r="AI88" s="361">
        <v>14186</v>
      </c>
      <c r="AJ88" s="277">
        <f t="shared" si="48"/>
        <v>5.6561194220280053E-2</v>
      </c>
      <c r="AK88" s="361">
        <v>7088</v>
      </c>
      <c r="AL88" s="277">
        <f t="shared" si="49"/>
        <v>2.826066154189659E-2</v>
      </c>
    </row>
    <row r="89" spans="2:38" s="73" customFormat="1" ht="14.25">
      <c r="B89" s="501"/>
      <c r="C89" s="504"/>
      <c r="D89" s="193">
        <v>45952</v>
      </c>
      <c r="E89" s="193" t="s">
        <v>92</v>
      </c>
      <c r="F89" s="379">
        <f t="shared" si="31"/>
        <v>232098</v>
      </c>
      <c r="G89" s="516"/>
      <c r="H89" s="507"/>
      <c r="I89" s="361">
        <v>49957</v>
      </c>
      <c r="J89" s="277">
        <f t="shared" si="32"/>
        <v>0.21524097579470741</v>
      </c>
      <c r="K89" s="361">
        <v>54285</v>
      </c>
      <c r="L89" s="277">
        <f t="shared" si="33"/>
        <v>0.23388827133366077</v>
      </c>
      <c r="M89" s="361">
        <f t="shared" si="34"/>
        <v>104242</v>
      </c>
      <c r="N89" s="277">
        <f t="shared" si="35"/>
        <v>0.44912924712836821</v>
      </c>
      <c r="O89" s="361">
        <v>20406</v>
      </c>
      <c r="P89" s="277">
        <f t="shared" si="36"/>
        <v>8.7919758033244574E-2</v>
      </c>
      <c r="Q89" s="361">
        <v>6569</v>
      </c>
      <c r="R89" s="277">
        <f t="shared" si="37"/>
        <v>2.8302699721669294E-2</v>
      </c>
      <c r="S89" s="361">
        <f t="shared" si="38"/>
        <v>26975</v>
      </c>
      <c r="T89" s="277">
        <f t="shared" si="39"/>
        <v>0.11622245775491387</v>
      </c>
      <c r="U89" s="361">
        <v>22382</v>
      </c>
      <c r="V89" s="277">
        <f t="shared" si="40"/>
        <v>9.6433403131435863E-2</v>
      </c>
      <c r="W89" s="361">
        <v>876</v>
      </c>
      <c r="X89" s="277">
        <f t="shared" si="41"/>
        <v>3.7742677662022076E-3</v>
      </c>
      <c r="Y89" s="361">
        <v>10555</v>
      </c>
      <c r="Z89" s="277">
        <f t="shared" si="42"/>
        <v>4.547647976285879E-2</v>
      </c>
      <c r="AA89" s="361">
        <v>12217</v>
      </c>
      <c r="AB89" s="277">
        <f t="shared" si="43"/>
        <v>5.2637248059009559E-2</v>
      </c>
      <c r="AC89" s="361">
        <f t="shared" si="44"/>
        <v>22772</v>
      </c>
      <c r="AD89" s="277">
        <f t="shared" si="45"/>
        <v>9.8113727821868349E-2</v>
      </c>
      <c r="AE89" s="361">
        <v>25873</v>
      </c>
      <c r="AF89" s="277">
        <f t="shared" si="46"/>
        <v>0.11147446337323028</v>
      </c>
      <c r="AG89" s="361">
        <v>7283</v>
      </c>
      <c r="AH89" s="277">
        <f t="shared" si="47"/>
        <v>3.137898646261493E-2</v>
      </c>
      <c r="AI89" s="361">
        <v>14360</v>
      </c>
      <c r="AJ89" s="277">
        <f t="shared" si="48"/>
        <v>6.1870416806693723E-2</v>
      </c>
      <c r="AK89" s="361">
        <v>7335</v>
      </c>
      <c r="AL89" s="277">
        <f t="shared" si="49"/>
        <v>3.1603029754672593E-2</v>
      </c>
    </row>
    <row r="90" spans="2:38" s="73" customFormat="1" ht="14.25">
      <c r="B90" s="501"/>
      <c r="C90" s="504"/>
      <c r="D90" s="193">
        <v>45953</v>
      </c>
      <c r="E90" s="193" t="s">
        <v>93</v>
      </c>
      <c r="F90" s="379">
        <f t="shared" si="31"/>
        <v>182380</v>
      </c>
      <c r="G90" s="516"/>
      <c r="H90" s="507"/>
      <c r="I90" s="361">
        <v>33345</v>
      </c>
      <c r="J90" s="277">
        <f t="shared" si="32"/>
        <v>0.1828325474284461</v>
      </c>
      <c r="K90" s="361">
        <v>47696</v>
      </c>
      <c r="L90" s="277">
        <f t="shared" si="33"/>
        <v>0.2615199034981906</v>
      </c>
      <c r="M90" s="361">
        <f t="shared" si="34"/>
        <v>81041</v>
      </c>
      <c r="N90" s="277">
        <f t="shared" si="35"/>
        <v>0.44435245092663667</v>
      </c>
      <c r="O90" s="361">
        <v>15140</v>
      </c>
      <c r="P90" s="277">
        <f t="shared" si="36"/>
        <v>8.3013488321087833E-2</v>
      </c>
      <c r="Q90" s="361">
        <v>5114</v>
      </c>
      <c r="R90" s="277">
        <f t="shared" si="37"/>
        <v>2.804035530211646E-2</v>
      </c>
      <c r="S90" s="361">
        <f t="shared" si="38"/>
        <v>20254</v>
      </c>
      <c r="T90" s="277">
        <f t="shared" si="39"/>
        <v>0.11105384362320429</v>
      </c>
      <c r="U90" s="361">
        <v>18967</v>
      </c>
      <c r="V90" s="277">
        <f t="shared" si="40"/>
        <v>0.10399714881017655</v>
      </c>
      <c r="W90" s="361">
        <v>682</v>
      </c>
      <c r="X90" s="277">
        <f t="shared" si="41"/>
        <v>3.7394451145958988E-3</v>
      </c>
      <c r="Y90" s="361">
        <v>8916</v>
      </c>
      <c r="Z90" s="277">
        <f t="shared" si="42"/>
        <v>4.8886939357385681E-2</v>
      </c>
      <c r="AA90" s="361">
        <v>10829</v>
      </c>
      <c r="AB90" s="277">
        <f t="shared" si="43"/>
        <v>5.9376028073253644E-2</v>
      </c>
      <c r="AC90" s="361">
        <f t="shared" si="44"/>
        <v>19745</v>
      </c>
      <c r="AD90" s="277">
        <f t="shared" si="45"/>
        <v>0.10826296743063933</v>
      </c>
      <c r="AE90" s="361">
        <v>19239</v>
      </c>
      <c r="AF90" s="277">
        <f t="shared" si="46"/>
        <v>0.10548854041013268</v>
      </c>
      <c r="AG90" s="361">
        <v>3995</v>
      </c>
      <c r="AH90" s="277">
        <f t="shared" si="47"/>
        <v>2.1904814124355739E-2</v>
      </c>
      <c r="AI90" s="361">
        <v>12196</v>
      </c>
      <c r="AJ90" s="277">
        <f t="shared" si="48"/>
        <v>6.6871367474503784E-2</v>
      </c>
      <c r="AK90" s="361">
        <v>6261</v>
      </c>
      <c r="AL90" s="277">
        <f t="shared" si="49"/>
        <v>3.4329422085755019E-2</v>
      </c>
    </row>
    <row r="91" spans="2:38" s="73" customFormat="1" ht="14.25">
      <c r="B91" s="501"/>
      <c r="C91" s="504"/>
      <c r="D91" s="193">
        <v>45954</v>
      </c>
      <c r="E91" s="193" t="s">
        <v>88</v>
      </c>
      <c r="F91" s="379">
        <f t="shared" si="31"/>
        <v>174764</v>
      </c>
      <c r="G91" s="516"/>
      <c r="H91" s="507"/>
      <c r="I91" s="361">
        <v>31109</v>
      </c>
      <c r="J91" s="277">
        <f t="shared" si="32"/>
        <v>0.17800576777826096</v>
      </c>
      <c r="K91" s="361">
        <v>46782</v>
      </c>
      <c r="L91" s="277">
        <f t="shared" si="33"/>
        <v>0.26768670893318991</v>
      </c>
      <c r="M91" s="361">
        <f t="shared" si="34"/>
        <v>77891</v>
      </c>
      <c r="N91" s="277">
        <f t="shared" si="35"/>
        <v>0.44569247671145085</v>
      </c>
      <c r="O91" s="361">
        <v>15357</v>
      </c>
      <c r="P91" s="277">
        <f t="shared" si="36"/>
        <v>8.7872788446133068E-2</v>
      </c>
      <c r="Q91" s="361">
        <v>5238</v>
      </c>
      <c r="R91" s="277">
        <f t="shared" si="37"/>
        <v>2.9971847748964317E-2</v>
      </c>
      <c r="S91" s="361">
        <f t="shared" si="38"/>
        <v>20595</v>
      </c>
      <c r="T91" s="277">
        <f t="shared" si="39"/>
        <v>0.11784463619509739</v>
      </c>
      <c r="U91" s="361">
        <v>16676</v>
      </c>
      <c r="V91" s="277">
        <f t="shared" si="40"/>
        <v>9.5420109404682887E-2</v>
      </c>
      <c r="W91" s="361">
        <v>682</v>
      </c>
      <c r="X91" s="277">
        <f t="shared" si="41"/>
        <v>3.9024055297429677E-3</v>
      </c>
      <c r="Y91" s="361">
        <v>8678</v>
      </c>
      <c r="Z91" s="277">
        <f t="shared" si="42"/>
        <v>4.9655535464969904E-2</v>
      </c>
      <c r="AA91" s="361">
        <v>10923</v>
      </c>
      <c r="AB91" s="277">
        <f t="shared" si="43"/>
        <v>6.2501430500560756E-2</v>
      </c>
      <c r="AC91" s="361">
        <f t="shared" si="44"/>
        <v>19601</v>
      </c>
      <c r="AD91" s="277">
        <f t="shared" si="45"/>
        <v>0.11215696596553065</v>
      </c>
      <c r="AE91" s="361">
        <v>16664</v>
      </c>
      <c r="AF91" s="277">
        <f t="shared" si="46"/>
        <v>9.5351445377766589E-2</v>
      </c>
      <c r="AG91" s="361">
        <v>4297</v>
      </c>
      <c r="AH91" s="277">
        <f t="shared" si="47"/>
        <v>2.4587443638277907E-2</v>
      </c>
      <c r="AI91" s="361">
        <v>12506</v>
      </c>
      <c r="AJ91" s="277">
        <f t="shared" si="48"/>
        <v>7.1559360051269144E-2</v>
      </c>
      <c r="AK91" s="361">
        <v>5852</v>
      </c>
      <c r="AL91" s="277">
        <f t="shared" si="49"/>
        <v>3.3485157126181594E-2</v>
      </c>
    </row>
    <row r="92" spans="2:38" s="73" customFormat="1" ht="14.25">
      <c r="B92" s="501"/>
      <c r="C92" s="504"/>
      <c r="D92" s="193">
        <v>45955</v>
      </c>
      <c r="E92" s="193" t="s">
        <v>89</v>
      </c>
      <c r="F92" s="379">
        <f t="shared" si="31"/>
        <v>186652</v>
      </c>
      <c r="G92" s="516"/>
      <c r="H92" s="507"/>
      <c r="I92" s="361">
        <v>30839</v>
      </c>
      <c r="J92" s="277">
        <f t="shared" si="32"/>
        <v>0.16522191029295158</v>
      </c>
      <c r="K92" s="361">
        <v>55099</v>
      </c>
      <c r="L92" s="277">
        <f t="shared" si="33"/>
        <v>0.29519640828922272</v>
      </c>
      <c r="M92" s="361">
        <f t="shared" si="34"/>
        <v>85938</v>
      </c>
      <c r="N92" s="277">
        <f t="shared" si="35"/>
        <v>0.4604183185821743</v>
      </c>
      <c r="O92" s="361">
        <v>14922</v>
      </c>
      <c r="P92" s="277">
        <f t="shared" si="36"/>
        <v>7.9945567151704783E-2</v>
      </c>
      <c r="Q92" s="361">
        <v>5147</v>
      </c>
      <c r="R92" s="277">
        <f t="shared" si="37"/>
        <v>2.7575380922786791E-2</v>
      </c>
      <c r="S92" s="361">
        <f t="shared" si="38"/>
        <v>20069</v>
      </c>
      <c r="T92" s="277">
        <f t="shared" si="39"/>
        <v>0.10752094807449157</v>
      </c>
      <c r="U92" s="361">
        <v>17974</v>
      </c>
      <c r="V92" s="277">
        <f t="shared" si="40"/>
        <v>9.6296851895506075E-2</v>
      </c>
      <c r="W92" s="361">
        <v>776</v>
      </c>
      <c r="X92" s="277">
        <f t="shared" si="41"/>
        <v>4.1574695154619288E-3</v>
      </c>
      <c r="Y92" s="361">
        <v>9053</v>
      </c>
      <c r="Z92" s="277">
        <f t="shared" si="42"/>
        <v>4.8502025159119645E-2</v>
      </c>
      <c r="AA92" s="361">
        <v>12713</v>
      </c>
      <c r="AB92" s="277">
        <f t="shared" si="43"/>
        <v>6.8110708698540606E-2</v>
      </c>
      <c r="AC92" s="361">
        <f t="shared" si="44"/>
        <v>21766</v>
      </c>
      <c r="AD92" s="277">
        <f t="shared" si="45"/>
        <v>0.11661273385766024</v>
      </c>
      <c r="AE92" s="361">
        <v>16120</v>
      </c>
      <c r="AF92" s="277">
        <f t="shared" si="46"/>
        <v>8.6363928594389558E-2</v>
      </c>
      <c r="AG92" s="361">
        <v>5728</v>
      </c>
      <c r="AH92" s="277">
        <f t="shared" si="47"/>
        <v>3.0688125495574651E-2</v>
      </c>
      <c r="AI92" s="361">
        <v>12339</v>
      </c>
      <c r="AJ92" s="277">
        <f t="shared" si="48"/>
        <v>6.6106979834129831E-2</v>
      </c>
      <c r="AK92" s="361">
        <v>5942</v>
      </c>
      <c r="AL92" s="277">
        <f t="shared" si="49"/>
        <v>3.1834644150611831E-2</v>
      </c>
    </row>
    <row r="93" spans="2:38" s="73" customFormat="1" ht="14.25">
      <c r="B93" s="501"/>
      <c r="C93" s="504"/>
      <c r="D93" s="193">
        <v>45956</v>
      </c>
      <c r="E93" s="193" t="s">
        <v>84</v>
      </c>
      <c r="F93" s="379">
        <f t="shared" si="31"/>
        <v>253071</v>
      </c>
      <c r="G93" s="516"/>
      <c r="H93" s="507"/>
      <c r="I93" s="361">
        <v>51185</v>
      </c>
      <c r="J93" s="277">
        <f t="shared" si="32"/>
        <v>0.20225549351762945</v>
      </c>
      <c r="K93" s="361">
        <v>62227</v>
      </c>
      <c r="L93" s="277">
        <f t="shared" si="33"/>
        <v>0.24588751773217793</v>
      </c>
      <c r="M93" s="361">
        <f t="shared" si="34"/>
        <v>113412</v>
      </c>
      <c r="N93" s="277">
        <f t="shared" si="35"/>
        <v>0.44814301124980738</v>
      </c>
      <c r="O93" s="361">
        <v>21669</v>
      </c>
      <c r="P93" s="277">
        <f t="shared" si="36"/>
        <v>8.5624192420308928E-2</v>
      </c>
      <c r="Q93" s="361">
        <v>6907</v>
      </c>
      <c r="R93" s="277">
        <f t="shared" si="37"/>
        <v>2.7292736030600107E-2</v>
      </c>
      <c r="S93" s="361">
        <f t="shared" si="38"/>
        <v>28576</v>
      </c>
      <c r="T93" s="277">
        <f t="shared" si="39"/>
        <v>0.11291692845090903</v>
      </c>
      <c r="U93" s="361">
        <v>24530</v>
      </c>
      <c r="V93" s="277">
        <f t="shared" si="40"/>
        <v>9.6929320230291105E-2</v>
      </c>
      <c r="W93" s="361">
        <v>970</v>
      </c>
      <c r="X93" s="277">
        <f t="shared" si="41"/>
        <v>3.8329164542756774E-3</v>
      </c>
      <c r="Y93" s="361">
        <v>11891</v>
      </c>
      <c r="Z93" s="277">
        <f t="shared" si="42"/>
        <v>4.6986813977105239E-2</v>
      </c>
      <c r="AA93" s="361">
        <v>14256</v>
      </c>
      <c r="AB93" s="277">
        <f t="shared" si="43"/>
        <v>5.6332017497066039E-2</v>
      </c>
      <c r="AC93" s="361">
        <f t="shared" si="44"/>
        <v>26147</v>
      </c>
      <c r="AD93" s="277">
        <f t="shared" si="45"/>
        <v>0.10331883147417129</v>
      </c>
      <c r="AE93" s="361">
        <v>29595</v>
      </c>
      <c r="AF93" s="277">
        <f t="shared" si="46"/>
        <v>0.11694346645802957</v>
      </c>
      <c r="AG93" s="361">
        <v>7982</v>
      </c>
      <c r="AH93" s="277">
        <f t="shared" si="47"/>
        <v>3.1540555812400471E-2</v>
      </c>
      <c r="AI93" s="361">
        <v>14765</v>
      </c>
      <c r="AJ93" s="277">
        <f t="shared" si="48"/>
        <v>5.8343310770495239E-2</v>
      </c>
      <c r="AK93" s="361">
        <v>7094</v>
      </c>
      <c r="AL93" s="277">
        <f t="shared" si="49"/>
        <v>2.8031659099620264E-2</v>
      </c>
    </row>
    <row r="94" spans="2:38" s="73" customFormat="1" ht="14.25">
      <c r="B94" s="501"/>
      <c r="C94" s="504"/>
      <c r="D94" s="193">
        <v>45957</v>
      </c>
      <c r="E94" s="193" t="s">
        <v>90</v>
      </c>
      <c r="F94" s="379">
        <f t="shared" si="31"/>
        <v>252530</v>
      </c>
      <c r="G94" s="516"/>
      <c r="H94" s="507"/>
      <c r="I94" s="361">
        <v>49631</v>
      </c>
      <c r="J94" s="277">
        <f t="shared" si="32"/>
        <v>0.19653506514077534</v>
      </c>
      <c r="K94" s="361">
        <v>70749</v>
      </c>
      <c r="L94" s="277">
        <f t="shared" si="33"/>
        <v>0.280160772977468</v>
      </c>
      <c r="M94" s="361">
        <f t="shared" si="34"/>
        <v>120380</v>
      </c>
      <c r="N94" s="277">
        <f t="shared" si="35"/>
        <v>0.4766958381182434</v>
      </c>
      <c r="O94" s="361">
        <v>20183</v>
      </c>
      <c r="P94" s="277">
        <f t="shared" si="36"/>
        <v>7.9923177444264054E-2</v>
      </c>
      <c r="Q94" s="361">
        <v>6909</v>
      </c>
      <c r="R94" s="277">
        <f t="shared" si="37"/>
        <v>2.7359125648437808E-2</v>
      </c>
      <c r="S94" s="361">
        <f t="shared" si="38"/>
        <v>27092</v>
      </c>
      <c r="T94" s="277">
        <f t="shared" si="39"/>
        <v>0.10728230309270186</v>
      </c>
      <c r="U94" s="361">
        <v>23811</v>
      </c>
      <c r="V94" s="277">
        <f t="shared" si="40"/>
        <v>9.4289787351997778E-2</v>
      </c>
      <c r="W94" s="361">
        <v>0</v>
      </c>
      <c r="X94" s="277">
        <f t="shared" si="41"/>
        <v>0</v>
      </c>
      <c r="Y94" s="361">
        <v>11418</v>
      </c>
      <c r="Z94" s="277">
        <f t="shared" si="42"/>
        <v>4.5214429968716587E-2</v>
      </c>
      <c r="AA94" s="361">
        <v>13368</v>
      </c>
      <c r="AB94" s="277">
        <f t="shared" si="43"/>
        <v>5.2936284797845803E-2</v>
      </c>
      <c r="AC94" s="361">
        <f t="shared" si="44"/>
        <v>24786</v>
      </c>
      <c r="AD94" s="277">
        <f t="shared" si="45"/>
        <v>9.8150714766562383E-2</v>
      </c>
      <c r="AE94" s="361">
        <v>28137</v>
      </c>
      <c r="AF94" s="277">
        <f t="shared" si="46"/>
        <v>0.11142042529600443</v>
      </c>
      <c r="AG94" s="361">
        <v>7757</v>
      </c>
      <c r="AH94" s="277">
        <f t="shared" si="47"/>
        <v>3.0717142517720668E-2</v>
      </c>
      <c r="AI94" s="361">
        <v>13841</v>
      </c>
      <c r="AJ94" s="277">
        <f t="shared" si="48"/>
        <v>5.4809329584603807E-2</v>
      </c>
      <c r="AK94" s="361">
        <v>6726</v>
      </c>
      <c r="AL94" s="277">
        <f t="shared" si="49"/>
        <v>2.6634459272165682E-2</v>
      </c>
    </row>
    <row r="95" spans="2:38" s="73" customFormat="1" ht="14.25" collapsed="1">
      <c r="B95" s="500">
        <v>45964</v>
      </c>
      <c r="C95" s="504"/>
      <c r="D95" s="193">
        <v>45958</v>
      </c>
      <c r="E95" s="193" t="s">
        <v>91</v>
      </c>
      <c r="F95" s="379">
        <f t="shared" si="31"/>
        <v>261326</v>
      </c>
      <c r="G95" s="516">
        <f t="shared" ref="G95" si="55">SUM(F95:F101)</f>
        <v>1583955</v>
      </c>
      <c r="H95" s="507"/>
      <c r="I95" s="361">
        <v>53391</v>
      </c>
      <c r="J95" s="277">
        <f t="shared" si="32"/>
        <v>0.20430802905183565</v>
      </c>
      <c r="K95" s="361">
        <v>68296</v>
      </c>
      <c r="L95" s="277">
        <f t="shared" si="33"/>
        <v>0.26134406832844798</v>
      </c>
      <c r="M95" s="361">
        <f t="shared" si="34"/>
        <v>121687</v>
      </c>
      <c r="N95" s="277">
        <f t="shared" si="35"/>
        <v>0.46565209738028362</v>
      </c>
      <c r="O95" s="361">
        <v>20654</v>
      </c>
      <c r="P95" s="277">
        <f t="shared" si="36"/>
        <v>7.9035381094877663E-2</v>
      </c>
      <c r="Q95" s="361">
        <v>7091</v>
      </c>
      <c r="R95" s="277">
        <f t="shared" si="37"/>
        <v>2.7134690004056237E-2</v>
      </c>
      <c r="S95" s="361">
        <f t="shared" si="38"/>
        <v>27745</v>
      </c>
      <c r="T95" s="277">
        <f t="shared" si="39"/>
        <v>0.10617007109893389</v>
      </c>
      <c r="U95" s="361">
        <v>23247</v>
      </c>
      <c r="V95" s="277">
        <f t="shared" si="40"/>
        <v>8.8957853409151785E-2</v>
      </c>
      <c r="W95" s="361">
        <v>0</v>
      </c>
      <c r="X95" s="277">
        <f t="shared" si="41"/>
        <v>0</v>
      </c>
      <c r="Y95" s="361">
        <v>10849</v>
      </c>
      <c r="Z95" s="277">
        <f t="shared" si="42"/>
        <v>4.1515195579467791E-2</v>
      </c>
      <c r="AA95" s="361">
        <v>12752</v>
      </c>
      <c r="AB95" s="277">
        <f t="shared" si="43"/>
        <v>4.879728767899099E-2</v>
      </c>
      <c r="AC95" s="361">
        <f t="shared" si="44"/>
        <v>23601</v>
      </c>
      <c r="AD95" s="277">
        <f t="shared" si="45"/>
        <v>9.0312483258458781E-2</v>
      </c>
      <c r="AE95" s="361">
        <v>31264</v>
      </c>
      <c r="AF95" s="277">
        <f t="shared" si="46"/>
        <v>0.11963601019416362</v>
      </c>
      <c r="AG95" s="361">
        <v>6524</v>
      </c>
      <c r="AH95" s="277">
        <f t="shared" si="47"/>
        <v>2.4964986262369607E-2</v>
      </c>
      <c r="AI95" s="361">
        <v>15338</v>
      </c>
      <c r="AJ95" s="277">
        <f t="shared" si="48"/>
        <v>5.8692973527318372E-2</v>
      </c>
      <c r="AK95" s="361">
        <v>11920</v>
      </c>
      <c r="AL95" s="277">
        <f t="shared" si="49"/>
        <v>4.5613524869320313E-2</v>
      </c>
    </row>
    <row r="96" spans="2:38" s="73" customFormat="1" ht="14.25">
      <c r="B96" s="501"/>
      <c r="C96" s="504"/>
      <c r="D96" s="193">
        <v>45959</v>
      </c>
      <c r="E96" s="193" t="s">
        <v>92</v>
      </c>
      <c r="F96" s="379">
        <f t="shared" si="31"/>
        <v>248570</v>
      </c>
      <c r="G96" s="516"/>
      <c r="H96" s="507"/>
      <c r="I96" s="361">
        <v>51530</v>
      </c>
      <c r="J96" s="277">
        <f t="shared" si="32"/>
        <v>0.20730578911373054</v>
      </c>
      <c r="K96" s="361">
        <v>66679</v>
      </c>
      <c r="L96" s="277">
        <f t="shared" si="33"/>
        <v>0.26825039224363356</v>
      </c>
      <c r="M96" s="361">
        <f t="shared" si="34"/>
        <v>118209</v>
      </c>
      <c r="N96" s="277">
        <f t="shared" si="35"/>
        <v>0.47555618135736411</v>
      </c>
      <c r="O96" s="361">
        <v>20231</v>
      </c>
      <c r="P96" s="277">
        <f t="shared" si="36"/>
        <v>8.1389548215794347E-2</v>
      </c>
      <c r="Q96" s="361">
        <v>6984</v>
      </c>
      <c r="R96" s="277">
        <f t="shared" si="37"/>
        <v>2.8096713199501147E-2</v>
      </c>
      <c r="S96" s="361">
        <f t="shared" si="38"/>
        <v>27215</v>
      </c>
      <c r="T96" s="277">
        <f t="shared" si="39"/>
        <v>0.10948626141529549</v>
      </c>
      <c r="U96" s="361">
        <v>23020</v>
      </c>
      <c r="V96" s="277">
        <f t="shared" si="40"/>
        <v>9.260972764211288E-2</v>
      </c>
      <c r="W96" s="361">
        <v>0</v>
      </c>
      <c r="X96" s="277">
        <f t="shared" si="41"/>
        <v>0</v>
      </c>
      <c r="Y96" s="361">
        <v>11123</v>
      </c>
      <c r="Z96" s="277">
        <f t="shared" si="42"/>
        <v>4.474795832159955E-2</v>
      </c>
      <c r="AA96" s="361">
        <v>11567</v>
      </c>
      <c r="AB96" s="277">
        <f t="shared" si="43"/>
        <v>4.6534175483767148E-2</v>
      </c>
      <c r="AC96" s="361">
        <f t="shared" si="44"/>
        <v>22690</v>
      </c>
      <c r="AD96" s="277">
        <f t="shared" si="45"/>
        <v>9.1282133805366691E-2</v>
      </c>
      <c r="AE96" s="361">
        <v>27897</v>
      </c>
      <c r="AF96" s="277">
        <f t="shared" si="46"/>
        <v>0.11222995534457095</v>
      </c>
      <c r="AG96" s="361">
        <v>5638</v>
      </c>
      <c r="AH96" s="277">
        <f t="shared" si="47"/>
        <v>2.2681739550227301E-2</v>
      </c>
      <c r="AI96" s="361">
        <v>14282</v>
      </c>
      <c r="AJ96" s="277">
        <f t="shared" si="48"/>
        <v>5.7456652049724423E-2</v>
      </c>
      <c r="AK96" s="361">
        <v>9619</v>
      </c>
      <c r="AL96" s="277">
        <f t="shared" si="49"/>
        <v>3.8697348835338131E-2</v>
      </c>
    </row>
    <row r="97" spans="2:38" s="73" customFormat="1" ht="14.25">
      <c r="B97" s="501"/>
      <c r="C97" s="504"/>
      <c r="D97" s="193">
        <v>45960</v>
      </c>
      <c r="E97" s="193" t="s">
        <v>93</v>
      </c>
      <c r="F97" s="379">
        <f t="shared" si="31"/>
        <v>222624</v>
      </c>
      <c r="G97" s="516"/>
      <c r="H97" s="507"/>
      <c r="I97" s="361">
        <v>48486</v>
      </c>
      <c r="J97" s="277">
        <f t="shared" si="32"/>
        <v>0.21779322984044847</v>
      </c>
      <c r="K97" s="361">
        <v>58080</v>
      </c>
      <c r="L97" s="277">
        <f t="shared" si="33"/>
        <v>0.26088831392841744</v>
      </c>
      <c r="M97" s="361">
        <f t="shared" si="34"/>
        <v>106566</v>
      </c>
      <c r="N97" s="277">
        <f t="shared" si="35"/>
        <v>0.4786815437688659</v>
      </c>
      <c r="O97" s="361">
        <v>17934</v>
      </c>
      <c r="P97" s="277">
        <f t="shared" si="36"/>
        <v>8.0557352307028887E-2</v>
      </c>
      <c r="Q97" s="361">
        <v>6685</v>
      </c>
      <c r="R97" s="277">
        <f t="shared" si="37"/>
        <v>3.0028208998131377E-2</v>
      </c>
      <c r="S97" s="361">
        <f t="shared" si="38"/>
        <v>24619</v>
      </c>
      <c r="T97" s="277">
        <f t="shared" si="39"/>
        <v>0.11058556130516027</v>
      </c>
      <c r="U97" s="361">
        <v>21454</v>
      </c>
      <c r="V97" s="277">
        <f t="shared" si="40"/>
        <v>9.6368765272387524E-2</v>
      </c>
      <c r="W97" s="361">
        <v>0</v>
      </c>
      <c r="X97" s="277">
        <f t="shared" si="41"/>
        <v>0</v>
      </c>
      <c r="Y97" s="361">
        <v>9616</v>
      </c>
      <c r="Z97" s="277">
        <f t="shared" si="42"/>
        <v>4.3193905419002442E-2</v>
      </c>
      <c r="AA97" s="361">
        <v>9628</v>
      </c>
      <c r="AB97" s="277">
        <f t="shared" si="43"/>
        <v>4.3247807963202531E-2</v>
      </c>
      <c r="AC97" s="361">
        <f t="shared" si="44"/>
        <v>19244</v>
      </c>
      <c r="AD97" s="277">
        <f t="shared" si="45"/>
        <v>8.6441713382204979E-2</v>
      </c>
      <c r="AE97" s="361">
        <v>24870</v>
      </c>
      <c r="AF97" s="277">
        <f t="shared" si="46"/>
        <v>0.11171302285467874</v>
      </c>
      <c r="AG97" s="361">
        <v>4105</v>
      </c>
      <c r="AH97" s="277">
        <f t="shared" si="47"/>
        <v>1.8439161995112835E-2</v>
      </c>
      <c r="AI97" s="361">
        <v>12373</v>
      </c>
      <c r="AJ97" s="277">
        <f t="shared" si="48"/>
        <v>5.5578014948972257E-2</v>
      </c>
      <c r="AK97" s="361">
        <v>9393</v>
      </c>
      <c r="AL97" s="277">
        <f t="shared" si="49"/>
        <v>4.2192216472617505E-2</v>
      </c>
    </row>
    <row r="98" spans="2:38" s="73" customFormat="1" ht="14.25">
      <c r="B98" s="501"/>
      <c r="C98" s="505"/>
      <c r="D98" s="193">
        <v>45961</v>
      </c>
      <c r="E98" s="193" t="s">
        <v>88</v>
      </c>
      <c r="F98" s="379">
        <f t="shared" si="31"/>
        <v>181372</v>
      </c>
      <c r="G98" s="516"/>
      <c r="H98" s="507"/>
      <c r="I98" s="361">
        <v>36604</v>
      </c>
      <c r="J98" s="277">
        <f t="shared" si="32"/>
        <v>0.20181725955494784</v>
      </c>
      <c r="K98" s="361">
        <v>51145</v>
      </c>
      <c r="L98" s="277">
        <f t="shared" si="33"/>
        <v>0.28198950223849328</v>
      </c>
      <c r="M98" s="361">
        <f t="shared" si="34"/>
        <v>87749</v>
      </c>
      <c r="N98" s="277">
        <f t="shared" si="35"/>
        <v>0.48380676179344112</v>
      </c>
      <c r="O98" s="361">
        <v>14343</v>
      </c>
      <c r="P98" s="277">
        <f t="shared" si="36"/>
        <v>7.9080563703327972E-2</v>
      </c>
      <c r="Q98" s="361">
        <v>5500</v>
      </c>
      <c r="R98" s="277">
        <f t="shared" si="37"/>
        <v>3.032441611715149E-2</v>
      </c>
      <c r="S98" s="361">
        <f t="shared" si="38"/>
        <v>19843</v>
      </c>
      <c r="T98" s="277">
        <f t="shared" si="39"/>
        <v>0.10940497982047946</v>
      </c>
      <c r="U98" s="361">
        <v>15185</v>
      </c>
      <c r="V98" s="277">
        <f t="shared" si="40"/>
        <v>8.372295613435371E-2</v>
      </c>
      <c r="W98" s="361">
        <v>0</v>
      </c>
      <c r="X98" s="277">
        <f t="shared" si="41"/>
        <v>0</v>
      </c>
      <c r="Y98" s="361">
        <v>7872</v>
      </c>
      <c r="Z98" s="277">
        <f t="shared" si="42"/>
        <v>4.3402509758948458E-2</v>
      </c>
      <c r="AA98" s="361">
        <v>8983</v>
      </c>
      <c r="AB98" s="277">
        <f t="shared" si="43"/>
        <v>4.9528041814613059E-2</v>
      </c>
      <c r="AC98" s="361">
        <f t="shared" si="44"/>
        <v>16855</v>
      </c>
      <c r="AD98" s="277">
        <f t="shared" si="45"/>
        <v>9.2930551573561518E-2</v>
      </c>
      <c r="AE98" s="361">
        <v>19134</v>
      </c>
      <c r="AF98" s="277">
        <f t="shared" si="46"/>
        <v>0.10549588690646847</v>
      </c>
      <c r="AG98" s="361">
        <v>3687</v>
      </c>
      <c r="AH98" s="277">
        <f t="shared" si="47"/>
        <v>2.0328385858897735E-2</v>
      </c>
      <c r="AI98" s="361">
        <v>11443</v>
      </c>
      <c r="AJ98" s="277">
        <f t="shared" si="48"/>
        <v>6.309132611428446E-2</v>
      </c>
      <c r="AK98" s="361">
        <v>7476</v>
      </c>
      <c r="AL98" s="277">
        <f t="shared" si="49"/>
        <v>4.1219151798513549E-2</v>
      </c>
    </row>
    <row r="99" spans="2:38" s="73" customFormat="1" ht="14.25">
      <c r="B99" s="501"/>
      <c r="C99" s="368"/>
      <c r="D99" s="193">
        <v>45962</v>
      </c>
      <c r="E99" s="193" t="s">
        <v>89</v>
      </c>
      <c r="F99" s="379">
        <f t="shared" si="31"/>
        <v>185184</v>
      </c>
      <c r="G99" s="516"/>
      <c r="H99" s="507"/>
      <c r="I99" s="361">
        <v>34651</v>
      </c>
      <c r="J99" s="277">
        <f t="shared" si="32"/>
        <v>0.18711659754622428</v>
      </c>
      <c r="K99" s="361">
        <v>56558</v>
      </c>
      <c r="L99" s="277">
        <f t="shared" si="33"/>
        <v>0.30541515465698982</v>
      </c>
      <c r="M99" s="361">
        <f t="shared" si="34"/>
        <v>91209</v>
      </c>
      <c r="N99" s="277">
        <f t="shared" si="35"/>
        <v>0.4925317522032141</v>
      </c>
      <c r="O99" s="361">
        <v>12728</v>
      </c>
      <c r="P99" s="277">
        <f t="shared" si="36"/>
        <v>6.8731639882495255E-2</v>
      </c>
      <c r="Q99" s="361">
        <v>5155</v>
      </c>
      <c r="R99" s="277">
        <f t="shared" si="37"/>
        <v>2.783717815794021E-2</v>
      </c>
      <c r="S99" s="361">
        <f t="shared" si="38"/>
        <v>17883</v>
      </c>
      <c r="T99" s="277">
        <f t="shared" si="39"/>
        <v>9.6568818040435461E-2</v>
      </c>
      <c r="U99" s="361">
        <v>15629</v>
      </c>
      <c r="V99" s="277">
        <f t="shared" si="40"/>
        <v>8.4397140141696914E-2</v>
      </c>
      <c r="W99" s="361">
        <v>0</v>
      </c>
      <c r="X99" s="277">
        <f t="shared" si="41"/>
        <v>0</v>
      </c>
      <c r="Y99" s="361">
        <v>7641</v>
      </c>
      <c r="Z99" s="277">
        <f t="shared" si="42"/>
        <v>4.1261664074650074E-2</v>
      </c>
      <c r="AA99" s="361">
        <v>10778</v>
      </c>
      <c r="AB99" s="277">
        <f t="shared" si="43"/>
        <v>5.8201572490063934E-2</v>
      </c>
      <c r="AC99" s="361">
        <f t="shared" si="44"/>
        <v>18419</v>
      </c>
      <c r="AD99" s="277">
        <f t="shared" si="45"/>
        <v>9.9463236564714008E-2</v>
      </c>
      <c r="AE99" s="361">
        <v>20644</v>
      </c>
      <c r="AF99" s="277">
        <f t="shared" si="46"/>
        <v>0.11147831346120615</v>
      </c>
      <c r="AG99" s="361">
        <v>4154</v>
      </c>
      <c r="AH99" s="277">
        <f t="shared" si="47"/>
        <v>2.2431743563158805E-2</v>
      </c>
      <c r="AI99" s="361">
        <v>9372</v>
      </c>
      <c r="AJ99" s="277">
        <f t="shared" si="48"/>
        <v>5.0609123898392949E-2</v>
      </c>
      <c r="AK99" s="361">
        <v>7874</v>
      </c>
      <c r="AL99" s="277">
        <f t="shared" si="49"/>
        <v>4.2519872127181613E-2</v>
      </c>
    </row>
    <row r="100" spans="2:38" s="73" customFormat="1" ht="14.25">
      <c r="B100" s="501"/>
      <c r="C100" s="368"/>
      <c r="D100" s="193">
        <v>45963</v>
      </c>
      <c r="E100" s="193" t="s">
        <v>84</v>
      </c>
      <c r="F100" s="379">
        <f t="shared" si="31"/>
        <v>245428</v>
      </c>
      <c r="G100" s="516"/>
      <c r="H100" s="439"/>
      <c r="I100" s="361">
        <v>51679</v>
      </c>
      <c r="J100" s="277">
        <f t="shared" si="32"/>
        <v>0.2105668464885832</v>
      </c>
      <c r="K100" s="361">
        <v>63612</v>
      </c>
      <c r="L100" s="277">
        <f t="shared" si="33"/>
        <v>0.25918803070554297</v>
      </c>
      <c r="M100" s="361">
        <f t="shared" si="34"/>
        <v>115291</v>
      </c>
      <c r="N100" s="277">
        <f t="shared" si="35"/>
        <v>0.46975487719412617</v>
      </c>
      <c r="O100" s="361">
        <v>18097</v>
      </c>
      <c r="P100" s="277">
        <f t="shared" si="36"/>
        <v>7.3736492983685648E-2</v>
      </c>
      <c r="Q100" s="361">
        <v>6330</v>
      </c>
      <c r="R100" s="277">
        <f t="shared" si="37"/>
        <v>2.5791678211125053E-2</v>
      </c>
      <c r="S100" s="361">
        <f t="shared" si="38"/>
        <v>24427</v>
      </c>
      <c r="T100" s="277">
        <f t="shared" si="39"/>
        <v>9.9528171194810694E-2</v>
      </c>
      <c r="U100" s="361">
        <v>22050</v>
      </c>
      <c r="V100" s="277">
        <f t="shared" si="40"/>
        <v>8.984304969278159E-2</v>
      </c>
      <c r="W100" s="361">
        <v>0</v>
      </c>
      <c r="X100" s="277">
        <f t="shared" si="41"/>
        <v>0</v>
      </c>
      <c r="Y100" s="361">
        <v>10358</v>
      </c>
      <c r="Z100" s="277">
        <f t="shared" si="42"/>
        <v>4.2203823524618218E-2</v>
      </c>
      <c r="AA100" s="361">
        <v>12488</v>
      </c>
      <c r="AB100" s="277">
        <f t="shared" si="43"/>
        <v>5.0882539889499159E-2</v>
      </c>
      <c r="AC100" s="361">
        <f t="shared" si="44"/>
        <v>22846</v>
      </c>
      <c r="AD100" s="277">
        <f t="shared" si="45"/>
        <v>9.3086363414117385E-2</v>
      </c>
      <c r="AE100" s="361">
        <v>32409</v>
      </c>
      <c r="AF100" s="277">
        <f t="shared" si="46"/>
        <v>0.13205094773212511</v>
      </c>
      <c r="AG100" s="361">
        <v>5269</v>
      </c>
      <c r="AH100" s="277">
        <f t="shared" si="47"/>
        <v>2.1468618087585767E-2</v>
      </c>
      <c r="AI100" s="361">
        <v>14078</v>
      </c>
      <c r="AJ100" s="277">
        <f t="shared" si="48"/>
        <v>5.7361018302720147E-2</v>
      </c>
      <c r="AK100" s="361">
        <v>9058</v>
      </c>
      <c r="AL100" s="277">
        <f t="shared" si="49"/>
        <v>3.6906954381733137E-2</v>
      </c>
    </row>
    <row r="101" spans="2:38" s="73" customFormat="1" ht="14.25">
      <c r="B101" s="501"/>
      <c r="C101" s="368"/>
      <c r="D101" s="193">
        <v>45964</v>
      </c>
      <c r="E101" s="193" t="s">
        <v>90</v>
      </c>
      <c r="F101" s="379">
        <f t="shared" si="31"/>
        <v>239451</v>
      </c>
      <c r="G101" s="516"/>
      <c r="H101" s="439"/>
      <c r="I101" s="361">
        <v>50844</v>
      </c>
      <c r="J101" s="277">
        <f t="shared" si="32"/>
        <v>0.21233571795482165</v>
      </c>
      <c r="K101" s="361">
        <v>63123</v>
      </c>
      <c r="L101" s="277">
        <f t="shared" si="33"/>
        <v>0.26361552050315096</v>
      </c>
      <c r="M101" s="361">
        <f t="shared" si="34"/>
        <v>113967</v>
      </c>
      <c r="N101" s="277">
        <f t="shared" si="35"/>
        <v>0.4759512384579726</v>
      </c>
      <c r="O101" s="361">
        <v>16699</v>
      </c>
      <c r="P101" s="277">
        <f t="shared" si="36"/>
        <v>6.9738693929029316E-2</v>
      </c>
      <c r="Q101" s="361">
        <v>6519</v>
      </c>
      <c r="R101" s="277">
        <f t="shared" si="37"/>
        <v>2.7224776676647831E-2</v>
      </c>
      <c r="S101" s="361">
        <f t="shared" si="38"/>
        <v>23218</v>
      </c>
      <c r="T101" s="277">
        <f t="shared" si="39"/>
        <v>9.6963470605677157E-2</v>
      </c>
      <c r="U101" s="361">
        <v>22669</v>
      </c>
      <c r="V101" s="277">
        <f t="shared" si="40"/>
        <v>9.4670725952282514E-2</v>
      </c>
      <c r="W101" s="361">
        <v>0</v>
      </c>
      <c r="X101" s="277">
        <f t="shared" si="41"/>
        <v>0</v>
      </c>
      <c r="Y101" s="361">
        <v>10375</v>
      </c>
      <c r="Z101" s="277">
        <f t="shared" si="42"/>
        <v>4.3328280107412374E-2</v>
      </c>
      <c r="AA101" s="361">
        <v>12426</v>
      </c>
      <c r="AB101" s="277">
        <f t="shared" si="43"/>
        <v>5.1893706854429504E-2</v>
      </c>
      <c r="AC101" s="361">
        <f t="shared" si="44"/>
        <v>22801</v>
      </c>
      <c r="AD101" s="277">
        <f t="shared" si="45"/>
        <v>9.5221986961841878E-2</v>
      </c>
      <c r="AE101" s="361">
        <v>30058</v>
      </c>
      <c r="AF101" s="277">
        <f t="shared" si="46"/>
        <v>0.12552881382829889</v>
      </c>
      <c r="AG101" s="361">
        <v>5179</v>
      </c>
      <c r="AH101" s="277">
        <f t="shared" si="47"/>
        <v>2.1628642185666378E-2</v>
      </c>
      <c r="AI101" s="361">
        <v>13436</v>
      </c>
      <c r="AJ101" s="277">
        <f t="shared" si="48"/>
        <v>5.6111688821512545E-2</v>
      </c>
      <c r="AK101" s="361">
        <v>8123</v>
      </c>
      <c r="AL101" s="277">
        <f t="shared" si="49"/>
        <v>3.3923433186748023E-2</v>
      </c>
    </row>
  </sheetData>
  <mergeCells count="66">
    <mergeCell ref="G53:G59"/>
    <mergeCell ref="G60:G66"/>
    <mergeCell ref="G67:G73"/>
    <mergeCell ref="B39:B45"/>
    <mergeCell ref="G39:G45"/>
    <mergeCell ref="B46:B52"/>
    <mergeCell ref="G95:G101"/>
    <mergeCell ref="B74:B80"/>
    <mergeCell ref="G74:G80"/>
    <mergeCell ref="B81:B87"/>
    <mergeCell ref="G81:G87"/>
    <mergeCell ref="B88:B94"/>
    <mergeCell ref="G88:G94"/>
    <mergeCell ref="B3:B6"/>
    <mergeCell ref="C3:C6"/>
    <mergeCell ref="B7:B17"/>
    <mergeCell ref="F5:F6"/>
    <mergeCell ref="B95:B101"/>
    <mergeCell ref="G7:G10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I4:N4"/>
    <mergeCell ref="G5:G6"/>
    <mergeCell ref="B53:B59"/>
    <mergeCell ref="B60:B66"/>
    <mergeCell ref="B67:B73"/>
    <mergeCell ref="C38:C67"/>
    <mergeCell ref="C68:C98"/>
    <mergeCell ref="B18:B24"/>
    <mergeCell ref="B25:B31"/>
    <mergeCell ref="H7:H37"/>
    <mergeCell ref="G11:G17"/>
    <mergeCell ref="G18:G24"/>
    <mergeCell ref="G25:G31"/>
    <mergeCell ref="G32:G38"/>
    <mergeCell ref="H38:H68"/>
    <mergeCell ref="B32:B38"/>
    <mergeCell ref="M5:N5"/>
    <mergeCell ref="H69:H99"/>
    <mergeCell ref="G46:G52"/>
    <mergeCell ref="I3:AL3"/>
    <mergeCell ref="D3:E6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H5:H6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514"/>
  <sheetViews>
    <sheetView zoomScale="85" zoomScaleNormal="85" workbookViewId="0">
      <pane xSplit="13" ySplit="3" topLeftCell="N482" activePane="bottomRight" state="frozen"/>
      <selection pane="bottomRight" activeCell="H482" sqref="H482"/>
      <selection pane="bottomLeft" activeCell="E31" sqref="E31"/>
      <selection pane="topRight" activeCell="E31" sqref="E3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22" t="s">
        <v>128</v>
      </c>
      <c r="C1" s="198">
        <f>AVERAGE(L331,L369,L407,L444,L482)</f>
        <v>786.79158282222113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44" t="s">
        <v>130</v>
      </c>
      <c r="O2" s="544" t="s">
        <v>77</v>
      </c>
      <c r="P2" s="546"/>
      <c r="Q2" s="547"/>
      <c r="R2" s="547"/>
      <c r="S2" s="547"/>
      <c r="T2" s="547"/>
      <c r="U2" s="548"/>
      <c r="V2" s="549"/>
      <c r="W2" s="549"/>
      <c r="X2" s="549"/>
      <c r="Y2" s="549"/>
      <c r="Z2" s="546"/>
      <c r="AA2" s="547"/>
      <c r="AB2" s="547"/>
      <c r="AC2" s="547"/>
      <c r="AD2" s="547"/>
      <c r="AE2" s="548">
        <v>45870</v>
      </c>
      <c r="AF2" s="549"/>
      <c r="AG2" s="549"/>
      <c r="AH2" s="549"/>
      <c r="AI2" s="549"/>
      <c r="AJ2" s="530">
        <v>45871</v>
      </c>
      <c r="AK2" s="531"/>
      <c r="AL2" s="531"/>
      <c r="AM2" s="531"/>
      <c r="AN2" s="532"/>
      <c r="AO2" s="548">
        <v>45872</v>
      </c>
      <c r="AP2" s="549"/>
      <c r="AQ2" s="549"/>
      <c r="AR2" s="549"/>
      <c r="AS2" s="549"/>
      <c r="AT2" s="530">
        <v>45873</v>
      </c>
      <c r="AU2" s="531"/>
      <c r="AV2" s="531"/>
      <c r="AW2" s="531"/>
      <c r="AX2" s="532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45"/>
      <c r="O3" s="545"/>
      <c r="P3" s="546" t="s">
        <v>91</v>
      </c>
      <c r="Q3" s="547"/>
      <c r="R3" s="547"/>
      <c r="S3" s="547"/>
      <c r="T3" s="547"/>
      <c r="U3" s="548" t="s">
        <v>92</v>
      </c>
      <c r="V3" s="549"/>
      <c r="W3" s="549"/>
      <c r="X3" s="549"/>
      <c r="Y3" s="549"/>
      <c r="Z3" s="546" t="s">
        <v>93</v>
      </c>
      <c r="AA3" s="547"/>
      <c r="AB3" s="547"/>
      <c r="AC3" s="547"/>
      <c r="AD3" s="547"/>
      <c r="AE3" s="534">
        <f>AE2</f>
        <v>45870</v>
      </c>
      <c r="AF3" s="534"/>
      <c r="AG3" s="534"/>
      <c r="AH3" s="534"/>
      <c r="AI3" s="534"/>
      <c r="AJ3" s="535">
        <f t="shared" ref="AJ3" si="0">AJ2</f>
        <v>45871</v>
      </c>
      <c r="AK3" s="536"/>
      <c r="AL3" s="536"/>
      <c r="AM3" s="536"/>
      <c r="AN3" s="537"/>
      <c r="AO3" s="534">
        <f t="shared" ref="AO3" si="1">AO2</f>
        <v>45872</v>
      </c>
      <c r="AP3" s="534"/>
      <c r="AQ3" s="534"/>
      <c r="AR3" s="534"/>
      <c r="AS3" s="534"/>
      <c r="AT3" s="535">
        <f t="shared" ref="AT3" si="2">AT2</f>
        <v>45873</v>
      </c>
      <c r="AU3" s="536"/>
      <c r="AV3" s="536"/>
      <c r="AW3" s="536"/>
      <c r="AX3" s="537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38"/>
      <c r="O4" s="525" t="s">
        <v>137</v>
      </c>
      <c r="P4" s="525" t="s">
        <v>138</v>
      </c>
      <c r="Q4" s="525"/>
      <c r="R4" s="525"/>
      <c r="S4" s="525"/>
      <c r="T4" s="525" t="s">
        <v>134</v>
      </c>
      <c r="U4" s="525" t="s">
        <v>138</v>
      </c>
      <c r="V4" s="525"/>
      <c r="W4" s="525"/>
      <c r="X4" s="525"/>
      <c r="Y4" s="525" t="s">
        <v>134</v>
      </c>
      <c r="Z4" s="525" t="s">
        <v>138</v>
      </c>
      <c r="AA4" s="525"/>
      <c r="AB4" s="525"/>
      <c r="AC4" s="525"/>
      <c r="AD4" s="525" t="s">
        <v>134</v>
      </c>
      <c r="AE4" s="525" t="s">
        <v>138</v>
      </c>
      <c r="AF4" s="525"/>
      <c r="AG4" s="525"/>
      <c r="AH4" s="525"/>
      <c r="AI4" s="525" t="s">
        <v>134</v>
      </c>
      <c r="AJ4" s="525" t="s">
        <v>138</v>
      </c>
      <c r="AK4" s="525"/>
      <c r="AL4" s="525"/>
      <c r="AM4" s="525"/>
      <c r="AN4" s="525" t="s">
        <v>134</v>
      </c>
      <c r="AO4" s="525" t="s">
        <v>138</v>
      </c>
      <c r="AP4" s="525"/>
      <c r="AQ4" s="525"/>
      <c r="AR4" s="525"/>
      <c r="AS4" s="525" t="s">
        <v>134</v>
      </c>
      <c r="AT4" s="525" t="s">
        <v>138</v>
      </c>
      <c r="AU4" s="525"/>
      <c r="AV4" s="525"/>
      <c r="AW4" s="525"/>
      <c r="AX4" s="525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38"/>
      <c r="O5" s="525"/>
      <c r="P5" s="525" t="s">
        <v>140</v>
      </c>
      <c r="Q5" s="525"/>
      <c r="R5" s="525"/>
      <c r="S5" s="525"/>
      <c r="T5" s="525"/>
      <c r="U5" s="525" t="s">
        <v>140</v>
      </c>
      <c r="V5" s="525"/>
      <c r="W5" s="525"/>
      <c r="X5" s="525"/>
      <c r="Y5" s="525"/>
      <c r="Z5" s="525" t="s">
        <v>140</v>
      </c>
      <c r="AA5" s="525"/>
      <c r="AB5" s="525"/>
      <c r="AC5" s="525"/>
      <c r="AD5" s="525"/>
      <c r="AE5" s="525" t="s">
        <v>140</v>
      </c>
      <c r="AF5" s="525"/>
      <c r="AG5" s="525"/>
      <c r="AH5" s="525"/>
      <c r="AI5" s="525"/>
      <c r="AJ5" s="525" t="s">
        <v>140</v>
      </c>
      <c r="AK5" s="525"/>
      <c r="AL5" s="525"/>
      <c r="AM5" s="525"/>
      <c r="AN5" s="525"/>
      <c r="AO5" s="525" t="s">
        <v>140</v>
      </c>
      <c r="AP5" s="525"/>
      <c r="AQ5" s="525"/>
      <c r="AR5" s="525"/>
      <c r="AS5" s="525"/>
      <c r="AT5" s="525" t="s">
        <v>140</v>
      </c>
      <c r="AU5" s="525"/>
      <c r="AV5" s="525"/>
      <c r="AW5" s="525"/>
      <c r="AX5" s="525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38"/>
      <c r="O6" s="525"/>
      <c r="P6" s="205" t="s">
        <v>141</v>
      </c>
      <c r="Q6" s="205" t="s">
        <v>142</v>
      </c>
      <c r="R6" s="205" t="s">
        <v>143</v>
      </c>
      <c r="S6" s="205" t="s">
        <v>136</v>
      </c>
      <c r="T6" s="525"/>
      <c r="U6" s="205" t="s">
        <v>141</v>
      </c>
      <c r="V6" s="205" t="s">
        <v>142</v>
      </c>
      <c r="W6" s="205" t="s">
        <v>143</v>
      </c>
      <c r="X6" s="205" t="s">
        <v>136</v>
      </c>
      <c r="Y6" s="525"/>
      <c r="Z6" s="205" t="s">
        <v>141</v>
      </c>
      <c r="AA6" s="205" t="s">
        <v>142</v>
      </c>
      <c r="AB6" s="205" t="s">
        <v>143</v>
      </c>
      <c r="AC6" s="205" t="s">
        <v>136</v>
      </c>
      <c r="AD6" s="525"/>
      <c r="AE6" s="205" t="s">
        <v>141</v>
      </c>
      <c r="AF6" s="205" t="s">
        <v>142</v>
      </c>
      <c r="AG6" s="205" t="s">
        <v>143</v>
      </c>
      <c r="AH6" s="205" t="s">
        <v>136</v>
      </c>
      <c r="AI6" s="525"/>
      <c r="AJ6" s="205" t="s">
        <v>141</v>
      </c>
      <c r="AK6" s="205" t="s">
        <v>142</v>
      </c>
      <c r="AL6" s="205" t="s">
        <v>143</v>
      </c>
      <c r="AM6" s="205" t="s">
        <v>136</v>
      </c>
      <c r="AN6" s="525"/>
      <c r="AO6" s="205" t="s">
        <v>141</v>
      </c>
      <c r="AP6" s="205" t="s">
        <v>142</v>
      </c>
      <c r="AQ6" s="205" t="s">
        <v>143</v>
      </c>
      <c r="AR6" s="205" t="s">
        <v>136</v>
      </c>
      <c r="AS6" s="525"/>
      <c r="AT6" s="205" t="s">
        <v>141</v>
      </c>
      <c r="AU6" s="205" t="s">
        <v>142</v>
      </c>
      <c r="AV6" s="205" t="s">
        <v>143</v>
      </c>
      <c r="AW6" s="205" t="s">
        <v>136</v>
      </c>
      <c r="AX6" s="525"/>
    </row>
    <row r="7" spans="1:50" ht="14.25" hidden="1" customHeight="1" outlineLevel="1">
      <c r="B7" s="501" t="s">
        <v>144</v>
      </c>
      <c r="C7" s="203">
        <v>1</v>
      </c>
      <c r="D7" s="206" t="s">
        <v>145</v>
      </c>
      <c r="E7" s="207">
        <v>3</v>
      </c>
      <c r="F7" s="203">
        <v>3300</v>
      </c>
      <c r="G7" s="208">
        <f>F7/E7</f>
        <v>1100</v>
      </c>
      <c r="H7" s="526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27">
        <f>IFERROR(AVERAGE(K7:K36),"-")</f>
        <v>726.50479514607912</v>
      </c>
      <c r="M7" s="209">
        <f>RANK(K7, K$7:$K$36)</f>
        <v>7</v>
      </c>
      <c r="N7" s="538"/>
      <c r="O7" s="525"/>
      <c r="P7" s="211"/>
      <c r="Q7" s="211"/>
      <c r="R7" s="212"/>
      <c r="S7" s="205"/>
      <c r="T7" s="528"/>
      <c r="U7" s="211"/>
      <c r="V7" s="211"/>
      <c r="W7" s="212"/>
      <c r="X7" s="205"/>
      <c r="Y7" s="528"/>
      <c r="Z7" s="205"/>
      <c r="AA7" s="211"/>
      <c r="AB7" s="212"/>
      <c r="AC7" s="205"/>
      <c r="AD7" s="528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28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28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28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28">
        <f>AVERAGE(AV7:AV36)</f>
        <v>727.23124333552823</v>
      </c>
    </row>
    <row r="8" spans="1:50" ht="14.25" hidden="1" customHeight="1" outlineLevel="1">
      <c r="B8" s="501"/>
      <c r="C8" s="203">
        <v>2</v>
      </c>
      <c r="D8" s="206" t="s">
        <v>146</v>
      </c>
      <c r="E8" s="207">
        <v>4</v>
      </c>
      <c r="F8" s="203">
        <v>3300</v>
      </c>
      <c r="G8" s="208">
        <f t="shared" ref="G8:G33" si="7">F8/E8</f>
        <v>825</v>
      </c>
      <c r="H8" s="526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27"/>
      <c r="M8" s="209">
        <f>RANK(K8, K$7:$K$36)</f>
        <v>14</v>
      </c>
      <c r="N8" s="538"/>
      <c r="O8" s="525"/>
      <c r="P8" s="211"/>
      <c r="Q8" s="211"/>
      <c r="R8" s="212"/>
      <c r="S8" s="205"/>
      <c r="T8" s="528"/>
      <c r="U8" s="211"/>
      <c r="V8" s="211"/>
      <c r="W8" s="212"/>
      <c r="X8" s="205"/>
      <c r="Y8" s="528"/>
      <c r="Z8" s="205"/>
      <c r="AA8" s="211"/>
      <c r="AB8" s="212"/>
      <c r="AC8" s="205"/>
      <c r="AD8" s="528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28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28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28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28"/>
    </row>
    <row r="9" spans="1:50" ht="14.25" hidden="1" customHeight="1" outlineLevel="1">
      <c r="B9" s="501"/>
      <c r="C9" s="203">
        <v>3</v>
      </c>
      <c r="D9" s="206" t="s">
        <v>147</v>
      </c>
      <c r="E9" s="207">
        <v>3</v>
      </c>
      <c r="F9" s="203">
        <v>3600</v>
      </c>
      <c r="G9" s="208">
        <f t="shared" si="7"/>
        <v>1200</v>
      </c>
      <c r="H9" s="526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27"/>
      <c r="M9" s="209">
        <f>RANK(K9, K$7:$K$36)</f>
        <v>5</v>
      </c>
      <c r="N9" s="538"/>
      <c r="O9" s="525"/>
      <c r="P9" s="211"/>
      <c r="Q9" s="211"/>
      <c r="R9" s="212"/>
      <c r="S9" s="205"/>
      <c r="T9" s="528"/>
      <c r="U9" s="211"/>
      <c r="V9" s="211"/>
      <c r="W9" s="212"/>
      <c r="X9" s="205"/>
      <c r="Y9" s="528"/>
      <c r="Z9" s="205"/>
      <c r="AA9" s="211"/>
      <c r="AB9" s="212"/>
      <c r="AC9" s="205"/>
      <c r="AD9" s="528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28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28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28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28"/>
    </row>
    <row r="10" spans="1:50" ht="14.25" hidden="1" customHeight="1" outlineLevel="1">
      <c r="B10" s="501"/>
      <c r="C10" s="203">
        <v>4</v>
      </c>
      <c r="D10" s="206" t="s">
        <v>148</v>
      </c>
      <c r="E10" s="207">
        <v>4</v>
      </c>
      <c r="F10" s="203">
        <v>3000</v>
      </c>
      <c r="G10" s="208">
        <f t="shared" si="7"/>
        <v>750</v>
      </c>
      <c r="H10" s="526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27"/>
      <c r="M10" s="209">
        <f>RANK(K10, K$7:$K$36)</f>
        <v>19</v>
      </c>
      <c r="N10" s="538"/>
      <c r="O10" s="525"/>
      <c r="P10" s="211"/>
      <c r="Q10" s="211"/>
      <c r="R10" s="212"/>
      <c r="S10" s="205"/>
      <c r="T10" s="528"/>
      <c r="U10" s="211"/>
      <c r="V10" s="211"/>
      <c r="W10" s="212"/>
      <c r="X10" s="205"/>
      <c r="Y10" s="528"/>
      <c r="Z10" s="205"/>
      <c r="AA10" s="211"/>
      <c r="AB10" s="212"/>
      <c r="AC10" s="205"/>
      <c r="AD10" s="528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28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28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28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28"/>
    </row>
    <row r="11" spans="1:50" ht="14.25" hidden="1" customHeight="1" outlineLevel="1">
      <c r="B11" s="501"/>
      <c r="C11" s="203">
        <v>5</v>
      </c>
      <c r="D11" s="206" t="s">
        <v>149</v>
      </c>
      <c r="E11" s="207">
        <v>5</v>
      </c>
      <c r="F11" s="203">
        <v>3300</v>
      </c>
      <c r="G11" s="208">
        <f t="shared" si="7"/>
        <v>660</v>
      </c>
      <c r="H11" s="526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27"/>
      <c r="M11" s="209">
        <f>RANK(K11, K$7:$K$36)</f>
        <v>26</v>
      </c>
      <c r="N11" s="538"/>
      <c r="O11" s="525"/>
      <c r="P11" s="211"/>
      <c r="Q11" s="211"/>
      <c r="R11" s="212"/>
      <c r="S11" s="205"/>
      <c r="T11" s="528"/>
      <c r="U11" s="211"/>
      <c r="V11" s="211"/>
      <c r="W11" s="212"/>
      <c r="X11" s="205"/>
      <c r="Y11" s="528"/>
      <c r="Z11" s="205"/>
      <c r="AA11" s="211"/>
      <c r="AB11" s="212"/>
      <c r="AC11" s="205"/>
      <c r="AD11" s="528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28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28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28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28"/>
    </row>
    <row r="12" spans="1:50" ht="14.25" hidden="1" customHeight="1" outlineLevel="1">
      <c r="B12" s="501"/>
      <c r="C12" s="203">
        <v>6</v>
      </c>
      <c r="D12" s="206" t="s">
        <v>150</v>
      </c>
      <c r="E12" s="207">
        <v>4</v>
      </c>
      <c r="F12" s="203">
        <v>2700</v>
      </c>
      <c r="G12" s="208">
        <f t="shared" si="7"/>
        <v>675</v>
      </c>
      <c r="H12" s="526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27"/>
      <c r="M12" s="209">
        <f>RANK(K12, K$7:$K$36)</f>
        <v>24</v>
      </c>
      <c r="N12" s="538"/>
      <c r="O12" s="525"/>
      <c r="P12" s="211"/>
      <c r="Q12" s="211"/>
      <c r="R12" s="212"/>
      <c r="S12" s="205"/>
      <c r="T12" s="528"/>
      <c r="U12" s="211"/>
      <c r="V12" s="211"/>
      <c r="W12" s="212"/>
      <c r="X12" s="205"/>
      <c r="Y12" s="528"/>
      <c r="Z12" s="205"/>
      <c r="AA12" s="211"/>
      <c r="AB12" s="212"/>
      <c r="AC12" s="205"/>
      <c r="AD12" s="528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28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28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28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28"/>
    </row>
    <row r="13" spans="1:50" ht="14.25" hidden="1" customHeight="1" outlineLevel="1">
      <c r="B13" s="501"/>
      <c r="C13" s="203">
        <v>7</v>
      </c>
      <c r="D13" s="206" t="s">
        <v>151</v>
      </c>
      <c r="E13" s="207">
        <v>4</v>
      </c>
      <c r="F13" s="203">
        <v>3300</v>
      </c>
      <c r="G13" s="208">
        <f t="shared" si="7"/>
        <v>825</v>
      </c>
      <c r="H13" s="526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27"/>
      <c r="M13" s="209">
        <f>RANK(K13, K$7:$K$36)</f>
        <v>16</v>
      </c>
      <c r="N13" s="538"/>
      <c r="O13" s="525"/>
      <c r="P13" s="211"/>
      <c r="Q13" s="211"/>
      <c r="R13" s="212"/>
      <c r="S13" s="205"/>
      <c r="T13" s="528"/>
      <c r="U13" s="211"/>
      <c r="V13" s="211"/>
      <c r="W13" s="212"/>
      <c r="X13" s="205"/>
      <c r="Y13" s="528"/>
      <c r="Z13" s="205"/>
      <c r="AA13" s="211"/>
      <c r="AB13" s="212"/>
      <c r="AC13" s="205"/>
      <c r="AD13" s="528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28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28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28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28"/>
    </row>
    <row r="14" spans="1:50" ht="14.25" hidden="1" customHeight="1" outlineLevel="1">
      <c r="B14" s="501"/>
      <c r="C14" s="203">
        <v>8</v>
      </c>
      <c r="D14" s="206" t="s">
        <v>152</v>
      </c>
      <c r="E14" s="207">
        <v>3</v>
      </c>
      <c r="F14" s="203">
        <v>3600</v>
      </c>
      <c r="G14" s="208">
        <f t="shared" si="7"/>
        <v>1200</v>
      </c>
      <c r="H14" s="526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27"/>
      <c r="M14" s="209">
        <f>RANK(K14, K$7:$K$36)</f>
        <v>3</v>
      </c>
      <c r="N14" s="538"/>
      <c r="O14" s="525"/>
      <c r="P14" s="211"/>
      <c r="Q14" s="211"/>
      <c r="R14" s="212"/>
      <c r="S14" s="205"/>
      <c r="T14" s="528"/>
      <c r="U14" s="211"/>
      <c r="V14" s="211"/>
      <c r="W14" s="212"/>
      <c r="X14" s="205"/>
      <c r="Y14" s="528"/>
      <c r="Z14" s="205"/>
      <c r="AA14" s="211"/>
      <c r="AB14" s="212"/>
      <c r="AC14" s="205"/>
      <c r="AD14" s="528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28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28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28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28"/>
    </row>
    <row r="15" spans="1:50" ht="14.25" hidden="1" customHeight="1" outlineLevel="1">
      <c r="B15" s="501"/>
      <c r="C15" s="203">
        <v>9</v>
      </c>
      <c r="D15" s="206" t="s">
        <v>153</v>
      </c>
      <c r="E15" s="207">
        <v>3</v>
      </c>
      <c r="F15" s="203">
        <v>3600</v>
      </c>
      <c r="G15" s="208">
        <f t="shared" si="7"/>
        <v>1200</v>
      </c>
      <c r="H15" s="526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27"/>
      <c r="M15" s="209">
        <f>RANK(K15, K$7:$K$36)</f>
        <v>2</v>
      </c>
      <c r="N15" s="538"/>
      <c r="O15" s="525"/>
      <c r="P15" s="211"/>
      <c r="Q15" s="211"/>
      <c r="R15" s="212"/>
      <c r="S15" s="205"/>
      <c r="T15" s="528"/>
      <c r="U15" s="211"/>
      <c r="V15" s="211"/>
      <c r="W15" s="212"/>
      <c r="X15" s="205"/>
      <c r="Y15" s="528"/>
      <c r="Z15" s="205"/>
      <c r="AA15" s="211"/>
      <c r="AB15" s="212"/>
      <c r="AC15" s="205"/>
      <c r="AD15" s="528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28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28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28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28"/>
    </row>
    <row r="16" spans="1:50" ht="14.25" hidden="1" customHeight="1" outlineLevel="1">
      <c r="B16" s="501"/>
      <c r="C16" s="203">
        <v>10</v>
      </c>
      <c r="D16" s="206" t="s">
        <v>154</v>
      </c>
      <c r="E16" s="207">
        <v>3</v>
      </c>
      <c r="F16" s="203">
        <v>3000</v>
      </c>
      <c r="G16" s="208">
        <f t="shared" si="7"/>
        <v>1000</v>
      </c>
      <c r="H16" s="526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27"/>
      <c r="M16" s="209">
        <f>RANK(K16, K$7:$K$36)</f>
        <v>8</v>
      </c>
      <c r="N16" s="538"/>
      <c r="O16" s="525"/>
      <c r="P16" s="211"/>
      <c r="Q16" s="211"/>
      <c r="R16" s="212"/>
      <c r="S16" s="205"/>
      <c r="T16" s="528"/>
      <c r="U16" s="211"/>
      <c r="V16" s="211"/>
      <c r="W16" s="212"/>
      <c r="X16" s="205"/>
      <c r="Y16" s="528"/>
      <c r="Z16" s="205"/>
      <c r="AA16" s="211"/>
      <c r="AB16" s="212"/>
      <c r="AC16" s="205"/>
      <c r="AD16" s="528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28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28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28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28"/>
    </row>
    <row r="17" spans="2:50" ht="14.25" hidden="1" customHeight="1" outlineLevel="1">
      <c r="B17" s="501"/>
      <c r="C17" s="203">
        <v>11</v>
      </c>
      <c r="D17" s="206" t="s">
        <v>155</v>
      </c>
      <c r="E17" s="207">
        <v>4</v>
      </c>
      <c r="F17" s="203">
        <v>3300</v>
      </c>
      <c r="G17" s="208">
        <f t="shared" si="7"/>
        <v>825</v>
      </c>
      <c r="H17" s="526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27"/>
      <c r="M17" s="209">
        <f>RANK(K17, K$7:$K$36)</f>
        <v>9</v>
      </c>
      <c r="N17" s="538"/>
      <c r="O17" s="525"/>
      <c r="P17" s="205"/>
      <c r="Q17" s="205"/>
      <c r="R17" s="205"/>
      <c r="S17" s="205"/>
      <c r="T17" s="528"/>
      <c r="U17" s="205"/>
      <c r="V17" s="205"/>
      <c r="W17" s="205"/>
      <c r="X17" s="205"/>
      <c r="Y17" s="528"/>
      <c r="Z17" s="205"/>
      <c r="AA17" s="205"/>
      <c r="AB17" s="205"/>
      <c r="AC17" s="205"/>
      <c r="AD17" s="528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28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28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28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28"/>
    </row>
    <row r="18" spans="2:50" ht="14.25" hidden="1" customHeight="1" outlineLevel="1">
      <c r="B18" s="501"/>
      <c r="C18" s="203">
        <v>12</v>
      </c>
      <c r="D18" s="206" t="s">
        <v>156</v>
      </c>
      <c r="E18" s="207">
        <v>4</v>
      </c>
      <c r="F18" s="203">
        <v>3300</v>
      </c>
      <c r="G18" s="208">
        <f t="shared" si="7"/>
        <v>825</v>
      </c>
      <c r="H18" s="526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27"/>
      <c r="M18" s="209">
        <f>RANK(K18, K$7:$K$36)</f>
        <v>13</v>
      </c>
      <c r="N18" s="538"/>
      <c r="O18" s="525"/>
      <c r="P18" s="205"/>
      <c r="Q18" s="205"/>
      <c r="R18" s="205"/>
      <c r="S18" s="205"/>
      <c r="T18" s="528"/>
      <c r="U18" s="205"/>
      <c r="V18" s="205"/>
      <c r="W18" s="205"/>
      <c r="X18" s="205"/>
      <c r="Y18" s="528"/>
      <c r="Z18" s="205"/>
      <c r="AA18" s="205"/>
      <c r="AB18" s="205"/>
      <c r="AC18" s="205"/>
      <c r="AD18" s="528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28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28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28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28"/>
    </row>
    <row r="19" spans="2:50" ht="14.25" hidden="1" customHeight="1" outlineLevel="1">
      <c r="B19" s="501"/>
      <c r="C19" s="203">
        <v>13</v>
      </c>
      <c r="D19" s="206" t="s">
        <v>157</v>
      </c>
      <c r="E19" s="207">
        <v>4</v>
      </c>
      <c r="F19" s="203">
        <v>3000</v>
      </c>
      <c r="G19" s="208">
        <f t="shared" si="7"/>
        <v>750</v>
      </c>
      <c r="H19" s="526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27"/>
      <c r="M19" s="209">
        <f>RANK(K19, K$7:$K$36)</f>
        <v>21</v>
      </c>
      <c r="N19" s="538"/>
      <c r="O19" s="525"/>
      <c r="P19" s="205"/>
      <c r="Q19" s="205"/>
      <c r="R19" s="205"/>
      <c r="S19" s="205"/>
      <c r="T19" s="528"/>
      <c r="U19" s="205"/>
      <c r="V19" s="205"/>
      <c r="W19" s="205"/>
      <c r="X19" s="205"/>
      <c r="Y19" s="528"/>
      <c r="Z19" s="205"/>
      <c r="AA19" s="205"/>
      <c r="AB19" s="205"/>
      <c r="AC19" s="205"/>
      <c r="AD19" s="528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28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28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28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28"/>
    </row>
    <row r="20" spans="2:50" ht="14.25" hidden="1" customHeight="1" outlineLevel="1">
      <c r="B20" s="501"/>
      <c r="C20" s="203">
        <v>14</v>
      </c>
      <c r="D20" s="206" t="s">
        <v>158</v>
      </c>
      <c r="E20" s="207">
        <v>4</v>
      </c>
      <c r="F20" s="203">
        <v>3000</v>
      </c>
      <c r="G20" s="208">
        <f t="shared" si="7"/>
        <v>750</v>
      </c>
      <c r="H20" s="526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27"/>
      <c r="M20" s="209">
        <f>RANK(K20, K$7:$K$36)</f>
        <v>22</v>
      </c>
      <c r="N20" s="538"/>
      <c r="O20" s="525"/>
      <c r="P20" s="205"/>
      <c r="Q20" s="205"/>
      <c r="R20" s="205"/>
      <c r="S20" s="205"/>
      <c r="T20" s="528"/>
      <c r="U20" s="205"/>
      <c r="V20" s="205"/>
      <c r="W20" s="205"/>
      <c r="X20" s="205"/>
      <c r="Y20" s="528"/>
      <c r="Z20" s="205"/>
      <c r="AA20" s="205"/>
      <c r="AB20" s="205"/>
      <c r="AC20" s="205"/>
      <c r="AD20" s="528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28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28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28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28"/>
    </row>
    <row r="21" spans="2:50" ht="14.25" hidden="1" customHeight="1" outlineLevel="1">
      <c r="B21" s="501"/>
      <c r="C21" s="203">
        <v>15</v>
      </c>
      <c r="D21" s="206" t="s">
        <v>159</v>
      </c>
      <c r="E21" s="207">
        <v>4</v>
      </c>
      <c r="F21" s="203">
        <v>3000</v>
      </c>
      <c r="G21" s="208">
        <f t="shared" si="7"/>
        <v>750</v>
      </c>
      <c r="H21" s="526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27"/>
      <c r="M21" s="209">
        <f>RANK(K21, K$7:$K$36)</f>
        <v>20</v>
      </c>
      <c r="N21" s="538"/>
      <c r="O21" s="525"/>
      <c r="P21" s="205"/>
      <c r="Q21" s="205"/>
      <c r="R21" s="205"/>
      <c r="S21" s="205"/>
      <c r="T21" s="528"/>
      <c r="U21" s="205"/>
      <c r="V21" s="205"/>
      <c r="W21" s="205"/>
      <c r="X21" s="205"/>
      <c r="Y21" s="528"/>
      <c r="Z21" s="205"/>
      <c r="AA21" s="205"/>
      <c r="AB21" s="205"/>
      <c r="AC21" s="205"/>
      <c r="AD21" s="528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28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28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28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28"/>
    </row>
    <row r="22" spans="2:50" ht="14.25" hidden="1" customHeight="1" outlineLevel="1">
      <c r="B22" s="501"/>
      <c r="C22" s="203">
        <v>16</v>
      </c>
      <c r="D22" s="206" t="s">
        <v>160</v>
      </c>
      <c r="E22" s="207">
        <v>4</v>
      </c>
      <c r="F22" s="203">
        <v>3300</v>
      </c>
      <c r="G22" s="208">
        <f t="shared" si="7"/>
        <v>825</v>
      </c>
      <c r="H22" s="526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27"/>
      <c r="M22" s="209">
        <f>RANK(K22, K$7:$K$36)</f>
        <v>17</v>
      </c>
      <c r="N22" s="538"/>
      <c r="O22" s="525"/>
      <c r="P22" s="205"/>
      <c r="Q22" s="205"/>
      <c r="R22" s="205"/>
      <c r="S22" s="205"/>
      <c r="T22" s="528"/>
      <c r="U22" s="205"/>
      <c r="V22" s="205"/>
      <c r="W22" s="205"/>
      <c r="X22" s="205"/>
      <c r="Y22" s="528"/>
      <c r="Z22" s="205"/>
      <c r="AA22" s="205"/>
      <c r="AB22" s="205"/>
      <c r="AC22" s="205"/>
      <c r="AD22" s="528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28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28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28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28"/>
    </row>
    <row r="23" spans="2:50" ht="14.25" hidden="1" customHeight="1" outlineLevel="1">
      <c r="B23" s="501"/>
      <c r="C23" s="203">
        <v>17</v>
      </c>
      <c r="D23" s="206" t="s">
        <v>161</v>
      </c>
      <c r="E23" s="207">
        <v>13</v>
      </c>
      <c r="F23" s="203">
        <v>3600</v>
      </c>
      <c r="G23" s="208">
        <f t="shared" si="7"/>
        <v>276.92307692307691</v>
      </c>
      <c r="H23" s="526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27"/>
      <c r="M23" s="209">
        <f>RANK(K23, K$7:$K$36)</f>
        <v>27</v>
      </c>
      <c r="N23" s="538"/>
      <c r="O23" s="525"/>
      <c r="P23" s="205"/>
      <c r="Q23" s="205"/>
      <c r="R23" s="205"/>
      <c r="S23" s="205"/>
      <c r="T23" s="528"/>
      <c r="U23" s="205"/>
      <c r="V23" s="205"/>
      <c r="W23" s="205"/>
      <c r="X23" s="205"/>
      <c r="Y23" s="528"/>
      <c r="Z23" s="205"/>
      <c r="AA23" s="205"/>
      <c r="AB23" s="205"/>
      <c r="AC23" s="205"/>
      <c r="AD23" s="528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28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28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28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28"/>
    </row>
    <row r="24" spans="2:50" ht="14.25" hidden="1" customHeight="1" outlineLevel="1">
      <c r="B24" s="501"/>
      <c r="C24" s="203">
        <v>18</v>
      </c>
      <c r="D24" s="206" t="s">
        <v>162</v>
      </c>
      <c r="E24" s="207">
        <v>3</v>
      </c>
      <c r="F24" s="203">
        <v>3600</v>
      </c>
      <c r="G24" s="208">
        <f t="shared" si="7"/>
        <v>1200</v>
      </c>
      <c r="H24" s="526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27"/>
      <c r="M24" s="209">
        <f>RANK(K24, K$7:$K$36)</f>
        <v>6</v>
      </c>
      <c r="N24" s="538"/>
      <c r="O24" s="525"/>
      <c r="P24" s="205"/>
      <c r="Q24" s="205"/>
      <c r="R24" s="205"/>
      <c r="S24" s="205"/>
      <c r="T24" s="528"/>
      <c r="U24" s="205"/>
      <c r="V24" s="205"/>
      <c r="W24" s="205"/>
      <c r="X24" s="205"/>
      <c r="Y24" s="528"/>
      <c r="Z24" s="205"/>
      <c r="AA24" s="205"/>
      <c r="AB24" s="205"/>
      <c r="AC24" s="205"/>
      <c r="AD24" s="528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28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28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28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28"/>
    </row>
    <row r="25" spans="2:50" ht="14.25" hidden="1" customHeight="1" outlineLevel="1">
      <c r="B25" s="501"/>
      <c r="C25" s="203">
        <v>19</v>
      </c>
      <c r="D25" s="206" t="s">
        <v>163</v>
      </c>
      <c r="E25" s="207">
        <v>4</v>
      </c>
      <c r="F25" s="203">
        <v>3300</v>
      </c>
      <c r="G25" s="208">
        <f t="shared" si="7"/>
        <v>825</v>
      </c>
      <c r="H25" s="526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27"/>
      <c r="M25" s="209">
        <f>RANK(K25, K$7:$K$36)</f>
        <v>11</v>
      </c>
      <c r="N25" s="538"/>
      <c r="O25" s="525"/>
      <c r="P25" s="205"/>
      <c r="Q25" s="205"/>
      <c r="R25" s="205"/>
      <c r="S25" s="205"/>
      <c r="T25" s="528"/>
      <c r="U25" s="205"/>
      <c r="V25" s="205"/>
      <c r="W25" s="205"/>
      <c r="X25" s="205"/>
      <c r="Y25" s="528"/>
      <c r="Z25" s="205"/>
      <c r="AA25" s="205"/>
      <c r="AB25" s="205"/>
      <c r="AC25" s="205"/>
      <c r="AD25" s="528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28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28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28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28"/>
    </row>
    <row r="26" spans="2:50" ht="14.25" hidden="1" customHeight="1" outlineLevel="1">
      <c r="B26" s="501"/>
      <c r="C26" s="203">
        <v>20</v>
      </c>
      <c r="D26" s="206" t="s">
        <v>164</v>
      </c>
      <c r="E26" s="207">
        <v>4</v>
      </c>
      <c r="F26" s="203">
        <v>3000</v>
      </c>
      <c r="G26" s="208">
        <f t="shared" si="7"/>
        <v>750</v>
      </c>
      <c r="H26" s="526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27"/>
      <c r="M26" s="209">
        <f>RANK(K26, K$7:$K$36)</f>
        <v>18</v>
      </c>
      <c r="N26" s="538"/>
      <c r="O26" s="525"/>
      <c r="P26" s="205"/>
      <c r="Q26" s="205"/>
      <c r="R26" s="205"/>
      <c r="S26" s="205"/>
      <c r="T26" s="528"/>
      <c r="U26" s="205"/>
      <c r="V26" s="205"/>
      <c r="W26" s="205"/>
      <c r="X26" s="205"/>
      <c r="Y26" s="528"/>
      <c r="Z26" s="205"/>
      <c r="AA26" s="205"/>
      <c r="AB26" s="205"/>
      <c r="AC26" s="205"/>
      <c r="AD26" s="528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28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28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28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28"/>
    </row>
    <row r="27" spans="2:50" ht="14.25" hidden="1" customHeight="1" outlineLevel="1">
      <c r="B27" s="501"/>
      <c r="C27" s="203">
        <v>21</v>
      </c>
      <c r="D27" s="206" t="s">
        <v>165</v>
      </c>
      <c r="E27" s="207">
        <v>5</v>
      </c>
      <c r="F27" s="203">
        <v>3300</v>
      </c>
      <c r="G27" s="208">
        <f t="shared" si="7"/>
        <v>660</v>
      </c>
      <c r="H27" s="526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27"/>
      <c r="M27" s="209">
        <f>RANK(K27, K$7:$K$36)</f>
        <v>25</v>
      </c>
      <c r="N27" s="538"/>
      <c r="O27" s="525"/>
      <c r="P27" s="205"/>
      <c r="Q27" s="205"/>
      <c r="R27" s="205"/>
      <c r="S27" s="205"/>
      <c r="T27" s="528"/>
      <c r="U27" s="205"/>
      <c r="V27" s="205"/>
      <c r="W27" s="205"/>
      <c r="X27" s="205"/>
      <c r="Y27" s="528"/>
      <c r="Z27" s="205"/>
      <c r="AA27" s="205"/>
      <c r="AB27" s="205"/>
      <c r="AC27" s="205"/>
      <c r="AD27" s="528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28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28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28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28"/>
    </row>
    <row r="28" spans="2:50" ht="14.25" hidden="1" customHeight="1" outlineLevel="1">
      <c r="B28" s="501"/>
      <c r="C28" s="203">
        <v>22</v>
      </c>
      <c r="D28" s="206" t="s">
        <v>166</v>
      </c>
      <c r="E28" s="207">
        <v>4</v>
      </c>
      <c r="F28" s="203">
        <v>2700</v>
      </c>
      <c r="G28" s="208">
        <f t="shared" si="7"/>
        <v>675</v>
      </c>
      <c r="H28" s="526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27"/>
      <c r="M28" s="209">
        <f>RANK(K28, K$7:$K$36)</f>
        <v>23</v>
      </c>
      <c r="N28" s="538"/>
      <c r="O28" s="525"/>
      <c r="P28" s="205"/>
      <c r="Q28" s="205"/>
      <c r="R28" s="205"/>
      <c r="S28" s="205"/>
      <c r="T28" s="528"/>
      <c r="U28" s="205"/>
      <c r="V28" s="205"/>
      <c r="W28" s="205"/>
      <c r="X28" s="205"/>
      <c r="Y28" s="528"/>
      <c r="Z28" s="205"/>
      <c r="AA28" s="205"/>
      <c r="AB28" s="205"/>
      <c r="AC28" s="205"/>
      <c r="AD28" s="528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28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28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28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28"/>
    </row>
    <row r="29" spans="2:50" ht="14.25" hidden="1" customHeight="1" outlineLevel="1">
      <c r="B29" s="501"/>
      <c r="C29" s="203">
        <v>23</v>
      </c>
      <c r="D29" s="206" t="s">
        <v>167</v>
      </c>
      <c r="E29" s="207">
        <v>4</v>
      </c>
      <c r="F29" s="203">
        <v>3300</v>
      </c>
      <c r="G29" s="208">
        <f t="shared" si="7"/>
        <v>825</v>
      </c>
      <c r="H29" s="526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27"/>
      <c r="M29" s="209">
        <f>RANK(K29, K$7:$K$36)</f>
        <v>15</v>
      </c>
      <c r="N29" s="538"/>
      <c r="O29" s="525"/>
      <c r="P29" s="205"/>
      <c r="Q29" s="205"/>
      <c r="R29" s="205"/>
      <c r="S29" s="205"/>
      <c r="T29" s="528"/>
      <c r="U29" s="205"/>
      <c r="V29" s="205"/>
      <c r="W29" s="205"/>
      <c r="X29" s="205"/>
      <c r="Y29" s="528"/>
      <c r="Z29" s="205"/>
      <c r="AA29" s="205"/>
      <c r="AB29" s="205"/>
      <c r="AC29" s="205"/>
      <c r="AD29" s="528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28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28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28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28"/>
    </row>
    <row r="30" spans="2:50" ht="14.25" hidden="1" customHeight="1" outlineLevel="1">
      <c r="B30" s="501"/>
      <c r="C30" s="203">
        <v>24</v>
      </c>
      <c r="D30" s="206" t="s">
        <v>168</v>
      </c>
      <c r="E30" s="207">
        <v>3</v>
      </c>
      <c r="F30" s="203">
        <v>3600</v>
      </c>
      <c r="G30" s="208">
        <f t="shared" si="7"/>
        <v>1200</v>
      </c>
      <c r="H30" s="526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27"/>
      <c r="M30" s="209">
        <f>RANK(K30, K$7:$K$36)</f>
        <v>4</v>
      </c>
      <c r="N30" s="538"/>
      <c r="O30" s="525"/>
      <c r="P30" s="205"/>
      <c r="Q30" s="205"/>
      <c r="R30" s="205"/>
      <c r="S30" s="205"/>
      <c r="T30" s="528"/>
      <c r="U30" s="205"/>
      <c r="V30" s="205"/>
      <c r="W30" s="205"/>
      <c r="X30" s="205"/>
      <c r="Y30" s="528"/>
      <c r="Z30" s="205"/>
      <c r="AA30" s="205"/>
      <c r="AB30" s="205"/>
      <c r="AC30" s="205"/>
      <c r="AD30" s="528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28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28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28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28"/>
    </row>
    <row r="31" spans="2:50" ht="14.25" hidden="1" customHeight="1" outlineLevel="1">
      <c r="B31" s="501"/>
      <c r="C31" s="203">
        <v>25</v>
      </c>
      <c r="D31" s="206" t="s">
        <v>169</v>
      </c>
      <c r="E31" s="207">
        <v>3</v>
      </c>
      <c r="F31" s="203">
        <v>3600</v>
      </c>
      <c r="G31" s="208">
        <f t="shared" si="7"/>
        <v>1200</v>
      </c>
      <c r="H31" s="526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27"/>
      <c r="M31" s="209">
        <f>RANK(K31, K$7:$K$36)</f>
        <v>1</v>
      </c>
      <c r="N31" s="538"/>
      <c r="O31" s="525"/>
      <c r="P31" s="205"/>
      <c r="Q31" s="205"/>
      <c r="R31" s="205"/>
      <c r="S31" s="205"/>
      <c r="T31" s="528"/>
      <c r="U31" s="205"/>
      <c r="V31" s="205"/>
      <c r="W31" s="205"/>
      <c r="X31" s="205"/>
      <c r="Y31" s="528"/>
      <c r="Z31" s="205"/>
      <c r="AA31" s="205"/>
      <c r="AB31" s="205"/>
      <c r="AC31" s="205"/>
      <c r="AD31" s="528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28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28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28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28"/>
    </row>
    <row r="32" spans="2:50" ht="14.25" hidden="1" customHeight="1" outlineLevel="1">
      <c r="B32" s="501"/>
      <c r="C32" s="203">
        <v>26</v>
      </c>
      <c r="D32" s="206" t="s">
        <v>170</v>
      </c>
      <c r="E32" s="207">
        <v>4</v>
      </c>
      <c r="F32" s="203">
        <v>3300</v>
      </c>
      <c r="G32" s="208">
        <f t="shared" si="7"/>
        <v>825</v>
      </c>
      <c r="H32" s="526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27"/>
      <c r="M32" s="209">
        <f>RANK(K32, K$7:$K$36)</f>
        <v>12</v>
      </c>
      <c r="N32" s="538"/>
      <c r="O32" s="525"/>
      <c r="P32" s="205"/>
      <c r="Q32" s="205"/>
      <c r="R32" s="205"/>
      <c r="S32" s="205"/>
      <c r="T32" s="528"/>
      <c r="U32" s="205"/>
      <c r="V32" s="205"/>
      <c r="W32" s="205"/>
      <c r="X32" s="205"/>
      <c r="Y32" s="528"/>
      <c r="Z32" s="205"/>
      <c r="AA32" s="205"/>
      <c r="AB32" s="205"/>
      <c r="AC32" s="205"/>
      <c r="AD32" s="528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28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28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28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28"/>
    </row>
    <row r="33" spans="1:50" ht="14.25" hidden="1" customHeight="1" outlineLevel="1">
      <c r="B33" s="501"/>
      <c r="C33" s="203">
        <v>27</v>
      </c>
      <c r="D33" s="206" t="s">
        <v>171</v>
      </c>
      <c r="E33" s="207">
        <v>4</v>
      </c>
      <c r="F33" s="203">
        <v>3300</v>
      </c>
      <c r="G33" s="208">
        <f t="shared" si="7"/>
        <v>825</v>
      </c>
      <c r="H33" s="526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27"/>
      <c r="M33" s="209">
        <f>RANK(K33, K$7:$K$36)</f>
        <v>10</v>
      </c>
      <c r="N33" s="538"/>
      <c r="O33" s="525"/>
      <c r="P33" s="205"/>
      <c r="Q33" s="205"/>
      <c r="R33" s="205"/>
      <c r="S33" s="205"/>
      <c r="T33" s="528"/>
      <c r="U33" s="205"/>
      <c r="V33" s="205"/>
      <c r="W33" s="205"/>
      <c r="X33" s="205"/>
      <c r="Y33" s="528"/>
      <c r="Z33" s="205"/>
      <c r="AA33" s="205"/>
      <c r="AB33" s="205"/>
      <c r="AC33" s="205"/>
      <c r="AD33" s="528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28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28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28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28"/>
    </row>
    <row r="34" spans="1:50" ht="14.25" hidden="1" customHeight="1" outlineLevel="1">
      <c r="B34" s="501"/>
      <c r="C34" s="203">
        <v>28</v>
      </c>
      <c r="D34" s="206"/>
      <c r="E34" s="203"/>
      <c r="F34" s="203"/>
      <c r="G34" s="203"/>
      <c r="H34" s="526"/>
      <c r="I34" s="209"/>
      <c r="J34" s="209"/>
      <c r="K34" s="210"/>
      <c r="L34" s="527"/>
      <c r="M34" s="209"/>
      <c r="N34" s="538"/>
      <c r="O34" s="525"/>
      <c r="P34" s="205"/>
      <c r="Q34" s="205"/>
      <c r="R34" s="205"/>
      <c r="S34" s="205"/>
      <c r="T34" s="528"/>
      <c r="U34" s="205"/>
      <c r="V34" s="205"/>
      <c r="W34" s="205"/>
      <c r="X34" s="205"/>
      <c r="Y34" s="528"/>
      <c r="Z34" s="205"/>
      <c r="AA34" s="205"/>
      <c r="AB34" s="205"/>
      <c r="AC34" s="205"/>
      <c r="AD34" s="528"/>
      <c r="AE34" s="205"/>
      <c r="AF34" s="205"/>
      <c r="AG34" s="205"/>
      <c r="AH34" s="205"/>
      <c r="AI34" s="528"/>
      <c r="AJ34" s="205"/>
      <c r="AK34" s="205"/>
      <c r="AL34" s="205"/>
      <c r="AM34" s="205"/>
      <c r="AN34" s="528"/>
      <c r="AO34" s="205"/>
      <c r="AP34" s="211"/>
      <c r="AQ34" s="212"/>
      <c r="AR34" s="205"/>
      <c r="AS34" s="528"/>
      <c r="AT34" s="205"/>
      <c r="AU34" s="211"/>
      <c r="AV34" s="212"/>
      <c r="AW34" s="205"/>
      <c r="AX34" s="528"/>
    </row>
    <row r="35" spans="1:50" ht="14.25" hidden="1" customHeight="1" outlineLevel="1">
      <c r="B35" s="501"/>
      <c r="C35" s="203">
        <v>29</v>
      </c>
      <c r="D35" s="206"/>
      <c r="E35" s="203"/>
      <c r="F35" s="203"/>
      <c r="G35" s="203"/>
      <c r="H35" s="526"/>
      <c r="I35" s="209"/>
      <c r="J35" s="209"/>
      <c r="K35" s="210"/>
      <c r="L35" s="527"/>
      <c r="M35" s="209"/>
      <c r="N35" s="538"/>
      <c r="O35" s="525"/>
      <c r="P35" s="205"/>
      <c r="Q35" s="205"/>
      <c r="R35" s="205"/>
      <c r="S35" s="205"/>
      <c r="T35" s="528"/>
      <c r="U35" s="205"/>
      <c r="V35" s="205"/>
      <c r="W35" s="205"/>
      <c r="X35" s="205"/>
      <c r="Y35" s="528"/>
      <c r="Z35" s="205"/>
      <c r="AA35" s="205"/>
      <c r="AB35" s="205"/>
      <c r="AC35" s="205"/>
      <c r="AD35" s="528"/>
      <c r="AE35" s="205"/>
      <c r="AF35" s="205"/>
      <c r="AG35" s="205"/>
      <c r="AH35" s="205"/>
      <c r="AI35" s="528"/>
      <c r="AJ35" s="205"/>
      <c r="AK35" s="205"/>
      <c r="AL35" s="205"/>
      <c r="AM35" s="205"/>
      <c r="AN35" s="528"/>
      <c r="AO35" s="205"/>
      <c r="AP35" s="211"/>
      <c r="AQ35" s="212"/>
      <c r="AR35" s="205"/>
      <c r="AS35" s="528"/>
      <c r="AT35" s="205"/>
      <c r="AU35" s="211"/>
      <c r="AV35" s="212"/>
      <c r="AW35" s="205"/>
      <c r="AX35" s="528"/>
    </row>
    <row r="36" spans="1:50" ht="14.25" hidden="1" customHeight="1" outlineLevel="1">
      <c r="B36" s="501"/>
      <c r="C36" s="203">
        <v>30</v>
      </c>
      <c r="D36" s="206"/>
      <c r="E36" s="203"/>
      <c r="F36" s="203"/>
      <c r="G36" s="203"/>
      <c r="H36" s="526"/>
      <c r="I36" s="209"/>
      <c r="J36" s="209"/>
      <c r="K36" s="210"/>
      <c r="L36" s="527"/>
      <c r="M36" s="209"/>
      <c r="N36" s="538"/>
      <c r="O36" s="525"/>
      <c r="P36" s="205"/>
      <c r="Q36" s="205"/>
      <c r="R36" s="205"/>
      <c r="S36" s="205"/>
      <c r="T36" s="528"/>
      <c r="U36" s="205"/>
      <c r="V36" s="205"/>
      <c r="W36" s="205"/>
      <c r="X36" s="205"/>
      <c r="Y36" s="528"/>
      <c r="Z36" s="205"/>
      <c r="AA36" s="205"/>
      <c r="AB36" s="205"/>
      <c r="AC36" s="205"/>
      <c r="AD36" s="528"/>
      <c r="AE36" s="205"/>
      <c r="AF36" s="205"/>
      <c r="AG36" s="205"/>
      <c r="AH36" s="205"/>
      <c r="AI36" s="528"/>
      <c r="AJ36" s="205"/>
      <c r="AK36" s="205"/>
      <c r="AL36" s="205"/>
      <c r="AM36" s="205"/>
      <c r="AN36" s="528"/>
      <c r="AO36" s="205"/>
      <c r="AP36" s="211"/>
      <c r="AQ36" s="212"/>
      <c r="AR36" s="205"/>
      <c r="AS36" s="528"/>
      <c r="AT36" s="205"/>
      <c r="AU36" s="211"/>
      <c r="AV36" s="212"/>
      <c r="AW36" s="205"/>
      <c r="AX36" s="528"/>
    </row>
    <row r="37" spans="1:50" ht="14.25" hidden="1" customHeight="1" outlineLevel="1" collapsed="1">
      <c r="B37" s="539" t="s">
        <v>172</v>
      </c>
      <c r="C37" s="540"/>
      <c r="D37" s="540"/>
      <c r="E37" s="540"/>
      <c r="F37" s="540"/>
      <c r="G37" s="540"/>
      <c r="H37" s="540"/>
      <c r="I37" s="190"/>
      <c r="J37" s="190"/>
      <c r="K37" s="190"/>
      <c r="L37" s="190"/>
      <c r="M37" s="213"/>
      <c r="N37" s="525" t="s">
        <v>130</v>
      </c>
      <c r="O37" s="525" t="s">
        <v>77</v>
      </c>
      <c r="P37" s="546">
        <f>AT2+1</f>
        <v>45874</v>
      </c>
      <c r="Q37" s="547"/>
      <c r="R37" s="547"/>
      <c r="S37" s="547"/>
      <c r="T37" s="547"/>
      <c r="U37" s="548">
        <f>P37+1</f>
        <v>45875</v>
      </c>
      <c r="V37" s="549"/>
      <c r="W37" s="549"/>
      <c r="X37" s="549"/>
      <c r="Y37" s="549"/>
      <c r="Z37" s="546">
        <f t="shared" ref="Z37" si="14">U37+1</f>
        <v>45876</v>
      </c>
      <c r="AA37" s="547"/>
      <c r="AB37" s="547"/>
      <c r="AC37" s="547"/>
      <c r="AD37" s="547"/>
      <c r="AE37" s="548">
        <f t="shared" ref="AE37" si="15">Z37+1</f>
        <v>45877</v>
      </c>
      <c r="AF37" s="549"/>
      <c r="AG37" s="549"/>
      <c r="AH37" s="549"/>
      <c r="AI37" s="549"/>
      <c r="AJ37" s="546">
        <f t="shared" ref="AJ37" si="16">AE37+1</f>
        <v>45878</v>
      </c>
      <c r="AK37" s="546"/>
      <c r="AL37" s="546"/>
      <c r="AM37" s="546"/>
      <c r="AN37" s="546"/>
      <c r="AO37" s="548">
        <f t="shared" ref="AO37" si="17">AJ37+1</f>
        <v>45879</v>
      </c>
      <c r="AP37" s="549"/>
      <c r="AQ37" s="549"/>
      <c r="AR37" s="549"/>
      <c r="AS37" s="549"/>
      <c r="AT37" s="546">
        <f t="shared" ref="AT37" si="18">AO37+1</f>
        <v>45880</v>
      </c>
      <c r="AU37" s="546"/>
      <c r="AV37" s="546"/>
      <c r="AW37" s="546"/>
      <c r="AX37" s="546"/>
    </row>
    <row r="38" spans="1:50" ht="14.25" hidden="1" customHeight="1" outlineLevel="1">
      <c r="B38" s="542"/>
      <c r="C38" s="542"/>
      <c r="D38" s="542"/>
      <c r="E38" s="542"/>
      <c r="F38" s="542"/>
      <c r="G38" s="542"/>
      <c r="H38" s="542"/>
      <c r="I38" s="192"/>
      <c r="J38" s="192"/>
      <c r="K38" s="192"/>
      <c r="L38" s="192"/>
      <c r="M38" s="214"/>
      <c r="N38" s="525"/>
      <c r="O38" s="525"/>
      <c r="P38" s="533">
        <f>P37</f>
        <v>45874</v>
      </c>
      <c r="Q38" s="533"/>
      <c r="R38" s="533"/>
      <c r="S38" s="533"/>
      <c r="T38" s="533"/>
      <c r="U38" s="534">
        <f>U37</f>
        <v>45875</v>
      </c>
      <c r="V38" s="534"/>
      <c r="W38" s="534"/>
      <c r="X38" s="534"/>
      <c r="Y38" s="534"/>
      <c r="Z38" s="533">
        <f t="shared" ref="Z38" si="19">Z37</f>
        <v>45876</v>
      </c>
      <c r="AA38" s="533"/>
      <c r="AB38" s="533"/>
      <c r="AC38" s="533"/>
      <c r="AD38" s="533"/>
      <c r="AE38" s="534">
        <f t="shared" ref="AE38" si="20">AE37</f>
        <v>45877</v>
      </c>
      <c r="AF38" s="534"/>
      <c r="AG38" s="534"/>
      <c r="AH38" s="534"/>
      <c r="AI38" s="534"/>
      <c r="AJ38" s="533">
        <f t="shared" ref="AJ38" si="21">AJ37</f>
        <v>45878</v>
      </c>
      <c r="AK38" s="533"/>
      <c r="AL38" s="533"/>
      <c r="AM38" s="533"/>
      <c r="AN38" s="533"/>
      <c r="AO38" s="534">
        <f t="shared" ref="AO38" si="22">AO37</f>
        <v>45879</v>
      </c>
      <c r="AP38" s="534"/>
      <c r="AQ38" s="534"/>
      <c r="AR38" s="534"/>
      <c r="AS38" s="534"/>
      <c r="AT38" s="533">
        <f t="shared" ref="AT38" si="23">AT37</f>
        <v>45880</v>
      </c>
      <c r="AU38" s="533"/>
      <c r="AV38" s="533"/>
      <c r="AW38" s="533"/>
      <c r="AX38" s="533"/>
    </row>
    <row r="39" spans="1:50" ht="14.25" hidden="1" customHeight="1" outlineLevel="1">
      <c r="B39" s="501" t="s">
        <v>131</v>
      </c>
      <c r="C39" s="501" t="s">
        <v>132</v>
      </c>
      <c r="D39" s="501"/>
      <c r="E39" s="501" t="s">
        <v>133</v>
      </c>
      <c r="F39" s="501"/>
      <c r="G39" s="501"/>
      <c r="H39" s="501" t="s">
        <v>134</v>
      </c>
      <c r="I39" s="529" t="s">
        <v>135</v>
      </c>
      <c r="J39" s="529"/>
      <c r="K39" s="529"/>
      <c r="L39" s="529" t="s">
        <v>134</v>
      </c>
      <c r="M39" s="529" t="s">
        <v>136</v>
      </c>
      <c r="N39" s="538"/>
      <c r="O39" s="525" t="s">
        <v>137</v>
      </c>
      <c r="P39" s="525" t="s">
        <v>138</v>
      </c>
      <c r="Q39" s="525"/>
      <c r="R39" s="525"/>
      <c r="S39" s="525"/>
      <c r="T39" s="525" t="s">
        <v>134</v>
      </c>
      <c r="U39" s="525" t="s">
        <v>138</v>
      </c>
      <c r="V39" s="525"/>
      <c r="W39" s="525"/>
      <c r="X39" s="525"/>
      <c r="Y39" s="525" t="s">
        <v>134</v>
      </c>
      <c r="Z39" s="525" t="s">
        <v>138</v>
      </c>
      <c r="AA39" s="525"/>
      <c r="AB39" s="525"/>
      <c r="AC39" s="525"/>
      <c r="AD39" s="525" t="s">
        <v>134</v>
      </c>
      <c r="AE39" s="525" t="s">
        <v>138</v>
      </c>
      <c r="AF39" s="525"/>
      <c r="AG39" s="525"/>
      <c r="AH39" s="525"/>
      <c r="AI39" s="525" t="s">
        <v>134</v>
      </c>
      <c r="AJ39" s="525" t="s">
        <v>138</v>
      </c>
      <c r="AK39" s="525"/>
      <c r="AL39" s="525"/>
      <c r="AM39" s="525"/>
      <c r="AN39" s="525" t="s">
        <v>134</v>
      </c>
      <c r="AO39" s="525" t="s">
        <v>138</v>
      </c>
      <c r="AP39" s="525"/>
      <c r="AQ39" s="525"/>
      <c r="AR39" s="525"/>
      <c r="AS39" s="525" t="s">
        <v>134</v>
      </c>
      <c r="AT39" s="525" t="s">
        <v>138</v>
      </c>
      <c r="AU39" s="525"/>
      <c r="AV39" s="525"/>
      <c r="AW39" s="525"/>
      <c r="AX39" s="525" t="s">
        <v>134</v>
      </c>
    </row>
    <row r="40" spans="1:50" ht="14.25" hidden="1" customHeight="1" outlineLevel="1">
      <c r="B40" s="501"/>
      <c r="C40" s="501"/>
      <c r="D40" s="501"/>
      <c r="E40" s="501" t="s">
        <v>139</v>
      </c>
      <c r="F40" s="501"/>
      <c r="G40" s="501"/>
      <c r="H40" s="501"/>
      <c r="I40" s="529" t="s">
        <v>139</v>
      </c>
      <c r="J40" s="529"/>
      <c r="K40" s="529"/>
      <c r="L40" s="529"/>
      <c r="M40" s="529"/>
      <c r="N40" s="538"/>
      <c r="O40" s="525"/>
      <c r="P40" s="525" t="s">
        <v>140</v>
      </c>
      <c r="Q40" s="525"/>
      <c r="R40" s="525"/>
      <c r="S40" s="525"/>
      <c r="T40" s="525"/>
      <c r="U40" s="525" t="s">
        <v>140</v>
      </c>
      <c r="V40" s="525"/>
      <c r="W40" s="525"/>
      <c r="X40" s="525"/>
      <c r="Y40" s="525"/>
      <c r="Z40" s="525" t="s">
        <v>140</v>
      </c>
      <c r="AA40" s="525"/>
      <c r="AB40" s="525"/>
      <c r="AC40" s="525"/>
      <c r="AD40" s="525"/>
      <c r="AE40" s="525" t="s">
        <v>140</v>
      </c>
      <c r="AF40" s="525"/>
      <c r="AG40" s="525"/>
      <c r="AH40" s="525"/>
      <c r="AI40" s="525"/>
      <c r="AJ40" s="525" t="s">
        <v>140</v>
      </c>
      <c r="AK40" s="525"/>
      <c r="AL40" s="525"/>
      <c r="AM40" s="525"/>
      <c r="AN40" s="525"/>
      <c r="AO40" s="525" t="s">
        <v>140</v>
      </c>
      <c r="AP40" s="525"/>
      <c r="AQ40" s="525"/>
      <c r="AR40" s="525"/>
      <c r="AS40" s="525"/>
      <c r="AT40" s="525" t="s">
        <v>140</v>
      </c>
      <c r="AU40" s="525"/>
      <c r="AV40" s="525"/>
      <c r="AW40" s="525"/>
      <c r="AX40" s="525"/>
    </row>
    <row r="41" spans="1:50" ht="14.25" hidden="1" customHeight="1" outlineLevel="1">
      <c r="A41" s="200"/>
      <c r="B41" s="501"/>
      <c r="C41" s="501"/>
      <c r="D41" s="501"/>
      <c r="E41" s="203" t="s">
        <v>141</v>
      </c>
      <c r="F41" s="203" t="s">
        <v>142</v>
      </c>
      <c r="G41" s="203" t="s">
        <v>143</v>
      </c>
      <c r="H41" s="501"/>
      <c r="I41" s="204" t="s">
        <v>141</v>
      </c>
      <c r="J41" s="204" t="s">
        <v>142</v>
      </c>
      <c r="K41" s="204" t="s">
        <v>143</v>
      </c>
      <c r="L41" s="529"/>
      <c r="M41" s="529"/>
      <c r="N41" s="538"/>
      <c r="O41" s="525"/>
      <c r="P41" s="205" t="s">
        <v>141</v>
      </c>
      <c r="Q41" s="205" t="s">
        <v>142</v>
      </c>
      <c r="R41" s="205" t="s">
        <v>143</v>
      </c>
      <c r="S41" s="205" t="s">
        <v>136</v>
      </c>
      <c r="T41" s="525"/>
      <c r="U41" s="205" t="s">
        <v>141</v>
      </c>
      <c r="V41" s="205" t="s">
        <v>142</v>
      </c>
      <c r="W41" s="205" t="s">
        <v>143</v>
      </c>
      <c r="X41" s="205" t="s">
        <v>136</v>
      </c>
      <c r="Y41" s="525"/>
      <c r="Z41" s="205" t="s">
        <v>141</v>
      </c>
      <c r="AA41" s="205" t="s">
        <v>142</v>
      </c>
      <c r="AB41" s="205" t="s">
        <v>143</v>
      </c>
      <c r="AC41" s="205" t="s">
        <v>136</v>
      </c>
      <c r="AD41" s="525"/>
      <c r="AE41" s="205" t="s">
        <v>141</v>
      </c>
      <c r="AF41" s="205" t="s">
        <v>142</v>
      </c>
      <c r="AG41" s="205" t="s">
        <v>143</v>
      </c>
      <c r="AH41" s="205" t="s">
        <v>136</v>
      </c>
      <c r="AI41" s="525"/>
      <c r="AJ41" s="205" t="s">
        <v>141</v>
      </c>
      <c r="AK41" s="205" t="s">
        <v>142</v>
      </c>
      <c r="AL41" s="205" t="s">
        <v>143</v>
      </c>
      <c r="AM41" s="205" t="s">
        <v>136</v>
      </c>
      <c r="AN41" s="525"/>
      <c r="AO41" s="205" t="s">
        <v>141</v>
      </c>
      <c r="AP41" s="205" t="s">
        <v>142</v>
      </c>
      <c r="AQ41" s="205" t="s">
        <v>143</v>
      </c>
      <c r="AR41" s="205" t="s">
        <v>136</v>
      </c>
      <c r="AS41" s="525"/>
      <c r="AT41" s="205" t="s">
        <v>141</v>
      </c>
      <c r="AU41" s="205" t="s">
        <v>142</v>
      </c>
      <c r="AV41" s="205" t="s">
        <v>143</v>
      </c>
      <c r="AW41" s="205" t="s">
        <v>136</v>
      </c>
      <c r="AX41" s="525"/>
    </row>
    <row r="42" spans="1:50" ht="14.25" hidden="1" customHeight="1" outlineLevel="1">
      <c r="B42" s="501" t="s">
        <v>144</v>
      </c>
      <c r="C42" s="203">
        <v>1</v>
      </c>
      <c r="D42" s="206" t="s">
        <v>173</v>
      </c>
      <c r="E42" s="207">
        <v>3</v>
      </c>
      <c r="F42" s="203">
        <v>3300</v>
      </c>
      <c r="G42" s="208">
        <f t="shared" ref="G42:G68" si="24">F42/E42</f>
        <v>1100</v>
      </c>
      <c r="H42" s="526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27">
        <f>IFERROR(AVERAGE(K42:K71),"-")</f>
        <v>727.64191160600978</v>
      </c>
      <c r="M42" s="209">
        <f>RANK(K42, K$42:$K$71)</f>
        <v>7</v>
      </c>
      <c r="N42" s="538"/>
      <c r="O42" s="525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28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28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28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28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28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28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28">
        <f>AVERAGE(AV42:AV71)</f>
        <v>731.89461369336163</v>
      </c>
    </row>
    <row r="43" spans="1:50" ht="14.25" hidden="1" customHeight="1" outlineLevel="1">
      <c r="B43" s="501"/>
      <c r="C43" s="203">
        <v>2</v>
      </c>
      <c r="D43" s="206" t="s">
        <v>174</v>
      </c>
      <c r="E43" s="207">
        <v>4</v>
      </c>
      <c r="F43" s="203">
        <v>3300</v>
      </c>
      <c r="G43" s="208">
        <f t="shared" si="24"/>
        <v>825</v>
      </c>
      <c r="H43" s="526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27"/>
      <c r="M43" s="209">
        <f>RANK(K43, K$42:$K$71)</f>
        <v>15</v>
      </c>
      <c r="N43" s="538"/>
      <c r="O43" s="525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28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28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28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28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28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28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28"/>
    </row>
    <row r="44" spans="1:50" ht="14.25" hidden="1" customHeight="1" outlineLevel="1">
      <c r="B44" s="501"/>
      <c r="C44" s="203">
        <v>3</v>
      </c>
      <c r="D44" s="206" t="s">
        <v>175</v>
      </c>
      <c r="E44" s="207">
        <v>3</v>
      </c>
      <c r="F44" s="203">
        <v>3600</v>
      </c>
      <c r="G44" s="208">
        <f t="shared" si="24"/>
        <v>1200</v>
      </c>
      <c r="H44" s="526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27"/>
      <c r="M44" s="209">
        <f>RANK(K44, K$42:$K$71)</f>
        <v>4</v>
      </c>
      <c r="N44" s="538"/>
      <c r="O44" s="525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28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28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28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28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28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28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28"/>
    </row>
    <row r="45" spans="1:50" ht="14.25" hidden="1" customHeight="1" outlineLevel="1">
      <c r="B45" s="501"/>
      <c r="C45" s="203">
        <v>4</v>
      </c>
      <c r="D45" s="206" t="s">
        <v>176</v>
      </c>
      <c r="E45" s="207">
        <v>4</v>
      </c>
      <c r="F45" s="203">
        <v>3000</v>
      </c>
      <c r="G45" s="208">
        <f t="shared" si="24"/>
        <v>750</v>
      </c>
      <c r="H45" s="526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27"/>
      <c r="M45" s="209">
        <f>RANK(K45, K$42:$K$71)</f>
        <v>18</v>
      </c>
      <c r="N45" s="538"/>
      <c r="O45" s="525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28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28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28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28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28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28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28"/>
    </row>
    <row r="46" spans="1:50" ht="14.25" hidden="1" customHeight="1" outlineLevel="1">
      <c r="B46" s="501"/>
      <c r="C46" s="203">
        <v>5</v>
      </c>
      <c r="D46" s="206" t="s">
        <v>177</v>
      </c>
      <c r="E46" s="207">
        <v>5</v>
      </c>
      <c r="F46" s="203">
        <v>3300</v>
      </c>
      <c r="G46" s="208">
        <f t="shared" si="24"/>
        <v>660</v>
      </c>
      <c r="H46" s="526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27"/>
      <c r="M46" s="209">
        <f>RANK(K46, K$42:$K$71)</f>
        <v>26</v>
      </c>
      <c r="N46" s="538"/>
      <c r="O46" s="525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28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28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28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28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28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28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28"/>
    </row>
    <row r="47" spans="1:50" ht="14.25" hidden="1" customHeight="1" outlineLevel="1">
      <c r="B47" s="501"/>
      <c r="C47" s="203">
        <v>6</v>
      </c>
      <c r="D47" s="206" t="s">
        <v>178</v>
      </c>
      <c r="E47" s="207">
        <v>4</v>
      </c>
      <c r="F47" s="203">
        <v>2700</v>
      </c>
      <c r="G47" s="208">
        <f t="shared" si="24"/>
        <v>675</v>
      </c>
      <c r="H47" s="526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27"/>
      <c r="M47" s="209">
        <f>RANK(K47, K$42:$K$71)</f>
        <v>24</v>
      </c>
      <c r="N47" s="538"/>
      <c r="O47" s="525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28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28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28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28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28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28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28"/>
    </row>
    <row r="48" spans="1:50" ht="14.25" hidden="1" customHeight="1" outlineLevel="1">
      <c r="B48" s="501"/>
      <c r="C48" s="203">
        <v>7</v>
      </c>
      <c r="D48" s="206" t="s">
        <v>179</v>
      </c>
      <c r="E48" s="207">
        <v>4</v>
      </c>
      <c r="F48" s="203">
        <v>3300</v>
      </c>
      <c r="G48" s="208">
        <f t="shared" si="24"/>
        <v>825</v>
      </c>
      <c r="H48" s="526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27"/>
      <c r="M48" s="209">
        <f>RANK(K48, K$42:$K$71)</f>
        <v>16</v>
      </c>
      <c r="N48" s="538"/>
      <c r="O48" s="525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28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28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28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28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28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28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28"/>
    </row>
    <row r="49" spans="2:50" ht="14.25" hidden="1" customHeight="1" outlineLevel="1">
      <c r="B49" s="501"/>
      <c r="C49" s="203">
        <v>8</v>
      </c>
      <c r="D49" s="206" t="s">
        <v>180</v>
      </c>
      <c r="E49" s="207">
        <v>3</v>
      </c>
      <c r="F49" s="203">
        <v>3600</v>
      </c>
      <c r="G49" s="208">
        <f t="shared" si="24"/>
        <v>1200</v>
      </c>
      <c r="H49" s="526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27"/>
      <c r="M49" s="209">
        <f>RANK(K49, K$42:$K$71)</f>
        <v>3</v>
      </c>
      <c r="N49" s="538"/>
      <c r="O49" s="525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28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28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28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28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28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28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28"/>
    </row>
    <row r="50" spans="2:50" ht="14.25" hidden="1" customHeight="1" outlineLevel="1">
      <c r="B50" s="501"/>
      <c r="C50" s="203">
        <v>9</v>
      </c>
      <c r="D50" s="206" t="s">
        <v>181</v>
      </c>
      <c r="E50" s="207">
        <v>3</v>
      </c>
      <c r="F50" s="203">
        <v>3600</v>
      </c>
      <c r="G50" s="208">
        <f t="shared" si="24"/>
        <v>1200</v>
      </c>
      <c r="H50" s="526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27"/>
      <c r="M50" s="209">
        <f>RANK(K50, K$42:$K$71)</f>
        <v>1</v>
      </c>
      <c r="N50" s="538"/>
      <c r="O50" s="525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28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28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28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28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28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28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28"/>
    </row>
    <row r="51" spans="2:50" ht="14.25" hidden="1" customHeight="1" outlineLevel="1">
      <c r="B51" s="501"/>
      <c r="C51" s="203">
        <v>10</v>
      </c>
      <c r="D51" s="206" t="s">
        <v>182</v>
      </c>
      <c r="E51" s="207">
        <v>3</v>
      </c>
      <c r="F51" s="203">
        <v>3000</v>
      </c>
      <c r="G51" s="208">
        <f t="shared" si="24"/>
        <v>1000</v>
      </c>
      <c r="H51" s="526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27"/>
      <c r="M51" s="209">
        <f>RANK(K51, K$42:$K$71)</f>
        <v>8</v>
      </c>
      <c r="N51" s="538"/>
      <c r="O51" s="525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28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28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28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28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28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28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28"/>
    </row>
    <row r="52" spans="2:50" ht="14.25" hidden="1" customHeight="1" outlineLevel="1">
      <c r="B52" s="501"/>
      <c r="C52" s="203">
        <v>11</v>
      </c>
      <c r="D52" s="206" t="s">
        <v>183</v>
      </c>
      <c r="E52" s="207">
        <v>4</v>
      </c>
      <c r="F52" s="203">
        <v>3300</v>
      </c>
      <c r="G52" s="208">
        <f t="shared" si="24"/>
        <v>825</v>
      </c>
      <c r="H52" s="526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27"/>
      <c r="M52" s="209">
        <f>RANK(K52, K$42:$K$71)</f>
        <v>10</v>
      </c>
      <c r="N52" s="538"/>
      <c r="O52" s="525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28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28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28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28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28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28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28"/>
    </row>
    <row r="53" spans="2:50" ht="14.25" hidden="1" customHeight="1" outlineLevel="1">
      <c r="B53" s="501"/>
      <c r="C53" s="203">
        <v>12</v>
      </c>
      <c r="D53" s="206" t="s">
        <v>184</v>
      </c>
      <c r="E53" s="207">
        <v>4</v>
      </c>
      <c r="F53" s="203">
        <v>3300</v>
      </c>
      <c r="G53" s="208">
        <f t="shared" si="24"/>
        <v>825</v>
      </c>
      <c r="H53" s="526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27"/>
      <c r="M53" s="209">
        <f>RANK(K53, K$42:$K$71)</f>
        <v>13</v>
      </c>
      <c r="N53" s="538"/>
      <c r="O53" s="525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28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28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28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28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28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28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28"/>
    </row>
    <row r="54" spans="2:50" ht="14.25" hidden="1" customHeight="1" outlineLevel="1">
      <c r="B54" s="501"/>
      <c r="C54" s="203">
        <v>13</v>
      </c>
      <c r="D54" s="206" t="s">
        <v>185</v>
      </c>
      <c r="E54" s="207">
        <v>4</v>
      </c>
      <c r="F54" s="203">
        <v>3000</v>
      </c>
      <c r="G54" s="208">
        <f t="shared" si="24"/>
        <v>750</v>
      </c>
      <c r="H54" s="526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27"/>
      <c r="M54" s="209">
        <f>RANK(K54, K$42:$K$71)</f>
        <v>21</v>
      </c>
      <c r="N54" s="538"/>
      <c r="O54" s="525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28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28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28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28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28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28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28"/>
    </row>
    <row r="55" spans="2:50" ht="14.25" hidden="1" customHeight="1" outlineLevel="1">
      <c r="B55" s="501"/>
      <c r="C55" s="203">
        <v>14</v>
      </c>
      <c r="D55" s="206" t="s">
        <v>186</v>
      </c>
      <c r="E55" s="207">
        <v>4</v>
      </c>
      <c r="F55" s="203">
        <v>3000</v>
      </c>
      <c r="G55" s="208">
        <f t="shared" si="24"/>
        <v>750</v>
      </c>
      <c r="H55" s="526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27"/>
      <c r="M55" s="209">
        <f>RANK(K55, K$42:$K$71)</f>
        <v>22</v>
      </c>
      <c r="N55" s="538"/>
      <c r="O55" s="525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28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28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28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28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28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28"/>
      <c r="AT55" s="205"/>
      <c r="AU55" s="211"/>
      <c r="AV55" s="208"/>
      <c r="AW55" s="205"/>
      <c r="AX55" s="528"/>
    </row>
    <row r="56" spans="2:50" ht="14.25" hidden="1" customHeight="1" outlineLevel="1">
      <c r="B56" s="501"/>
      <c r="C56" s="203">
        <v>15</v>
      </c>
      <c r="D56" s="206" t="s">
        <v>187</v>
      </c>
      <c r="E56" s="207">
        <v>4</v>
      </c>
      <c r="F56" s="203">
        <v>3000</v>
      </c>
      <c r="G56" s="208">
        <f t="shared" si="24"/>
        <v>750</v>
      </c>
      <c r="H56" s="526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27"/>
      <c r="M56" s="209">
        <f>RANK(K56, K$42:$K$71)</f>
        <v>20</v>
      </c>
      <c r="N56" s="538"/>
      <c r="O56" s="525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28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28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28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28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28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28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28"/>
    </row>
    <row r="57" spans="2:50" ht="14.25" hidden="1" customHeight="1" outlineLevel="1">
      <c r="B57" s="501"/>
      <c r="C57" s="203">
        <v>16</v>
      </c>
      <c r="D57" s="206" t="s">
        <v>188</v>
      </c>
      <c r="E57" s="207">
        <v>4</v>
      </c>
      <c r="F57" s="203">
        <v>3300</v>
      </c>
      <c r="G57" s="208">
        <f t="shared" si="24"/>
        <v>825</v>
      </c>
      <c r="H57" s="526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27"/>
      <c r="M57" s="209">
        <f>RANK(K57, K$42:$K$71)</f>
        <v>14</v>
      </c>
      <c r="N57" s="538"/>
      <c r="O57" s="525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28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28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28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28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28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28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28"/>
    </row>
    <row r="58" spans="2:50" ht="14.25" hidden="1" customHeight="1" outlineLevel="1">
      <c r="B58" s="501"/>
      <c r="C58" s="203">
        <v>17</v>
      </c>
      <c r="D58" s="206" t="s">
        <v>189</v>
      </c>
      <c r="E58" s="207">
        <v>13</v>
      </c>
      <c r="F58" s="203">
        <v>3600</v>
      </c>
      <c r="G58" s="208">
        <f t="shared" si="24"/>
        <v>276.92307692307691</v>
      </c>
      <c r="H58" s="526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27"/>
      <c r="M58" s="209">
        <f>RANK(K58, K$42:$K$71)</f>
        <v>27</v>
      </c>
      <c r="N58" s="538"/>
      <c r="O58" s="525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28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28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28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28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28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28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28"/>
    </row>
    <row r="59" spans="2:50" ht="14.25" hidden="1" customHeight="1" outlineLevel="1">
      <c r="B59" s="501"/>
      <c r="C59" s="203">
        <v>18</v>
      </c>
      <c r="D59" s="206" t="s">
        <v>190</v>
      </c>
      <c r="E59" s="207">
        <v>3</v>
      </c>
      <c r="F59" s="203">
        <v>3600</v>
      </c>
      <c r="G59" s="208">
        <f t="shared" si="24"/>
        <v>1200</v>
      </c>
      <c r="H59" s="526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27"/>
      <c r="M59" s="209">
        <f>RANK(K59, K$42:$K$71)</f>
        <v>6</v>
      </c>
      <c r="N59" s="538"/>
      <c r="O59" s="525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28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28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28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28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28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28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28"/>
    </row>
    <row r="60" spans="2:50" ht="14.25" hidden="1" customHeight="1" outlineLevel="1">
      <c r="B60" s="501"/>
      <c r="C60" s="203">
        <v>19</v>
      </c>
      <c r="D60" s="206" t="s">
        <v>191</v>
      </c>
      <c r="E60" s="207">
        <v>4</v>
      </c>
      <c r="F60" s="203">
        <v>3300</v>
      </c>
      <c r="G60" s="208">
        <f t="shared" si="24"/>
        <v>825</v>
      </c>
      <c r="H60" s="526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27"/>
      <c r="M60" s="209">
        <f>RANK(K60, K$42:$K$71)</f>
        <v>11</v>
      </c>
      <c r="N60" s="538"/>
      <c r="O60" s="525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28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28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28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28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28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28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28"/>
    </row>
    <row r="61" spans="2:50" ht="14.25" hidden="1" customHeight="1" outlineLevel="1">
      <c r="B61" s="501"/>
      <c r="C61" s="203">
        <v>20</v>
      </c>
      <c r="D61" s="206" t="s">
        <v>192</v>
      </c>
      <c r="E61" s="207">
        <v>4</v>
      </c>
      <c r="F61" s="203">
        <v>3000</v>
      </c>
      <c r="G61" s="208">
        <f t="shared" si="24"/>
        <v>750</v>
      </c>
      <c r="H61" s="526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27"/>
      <c r="M61" s="209">
        <f>RANK(K61, K$42:$K$71)</f>
        <v>19</v>
      </c>
      <c r="N61" s="538"/>
      <c r="O61" s="525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28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28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28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28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28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28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28"/>
    </row>
    <row r="62" spans="2:50" ht="14.25" hidden="1" customHeight="1" outlineLevel="1">
      <c r="B62" s="501"/>
      <c r="C62" s="203">
        <v>21</v>
      </c>
      <c r="D62" s="206" t="s">
        <v>193</v>
      </c>
      <c r="E62" s="207">
        <v>5</v>
      </c>
      <c r="F62" s="203">
        <v>3300</v>
      </c>
      <c r="G62" s="208">
        <f t="shared" si="24"/>
        <v>660</v>
      </c>
      <c r="H62" s="526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27"/>
      <c r="M62" s="209">
        <f>RANK(K62, K$42:$K$71)</f>
        <v>25</v>
      </c>
      <c r="N62" s="538"/>
      <c r="O62" s="525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28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28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28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28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28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28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28"/>
    </row>
    <row r="63" spans="2:50" ht="14.25" hidden="1" customHeight="1" outlineLevel="1">
      <c r="B63" s="501"/>
      <c r="C63" s="203">
        <v>22</v>
      </c>
      <c r="D63" s="206" t="s">
        <v>194</v>
      </c>
      <c r="E63" s="207">
        <v>4</v>
      </c>
      <c r="F63" s="203">
        <v>2700</v>
      </c>
      <c r="G63" s="208">
        <f t="shared" si="24"/>
        <v>675</v>
      </c>
      <c r="H63" s="526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27"/>
      <c r="M63" s="209">
        <f>RANK(K63, K$42:$K$71)</f>
        <v>23</v>
      </c>
      <c r="N63" s="538"/>
      <c r="O63" s="525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28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28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28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28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28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28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28"/>
    </row>
    <row r="64" spans="2:50" ht="14.25" hidden="1" customHeight="1" outlineLevel="1">
      <c r="B64" s="501"/>
      <c r="C64" s="203">
        <v>23</v>
      </c>
      <c r="D64" s="206" t="s">
        <v>195</v>
      </c>
      <c r="E64" s="207">
        <v>4</v>
      </c>
      <c r="F64" s="203">
        <v>3300</v>
      </c>
      <c r="G64" s="208">
        <f t="shared" si="24"/>
        <v>825</v>
      </c>
      <c r="H64" s="526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27"/>
      <c r="M64" s="209">
        <f>RANK(K64, K$42:$K$71)</f>
        <v>17</v>
      </c>
      <c r="N64" s="538"/>
      <c r="O64" s="525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28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28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28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28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28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28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28"/>
    </row>
    <row r="65" spans="1:50" ht="14.25" hidden="1" customHeight="1" outlineLevel="1">
      <c r="B65" s="501"/>
      <c r="C65" s="203">
        <v>24</v>
      </c>
      <c r="D65" s="206" t="s">
        <v>196</v>
      </c>
      <c r="E65" s="207">
        <v>3</v>
      </c>
      <c r="F65" s="203">
        <v>3600</v>
      </c>
      <c r="G65" s="208">
        <f t="shared" si="24"/>
        <v>1200</v>
      </c>
      <c r="H65" s="526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27"/>
      <c r="M65" s="209">
        <f>RANK(K65, K$42:$K$71)</f>
        <v>5</v>
      </c>
      <c r="N65" s="538"/>
      <c r="O65" s="525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28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28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28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28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28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28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28"/>
    </row>
    <row r="66" spans="1:50" ht="14.25" hidden="1" customHeight="1" outlineLevel="1">
      <c r="B66" s="501"/>
      <c r="C66" s="203">
        <v>25</v>
      </c>
      <c r="D66" s="206" t="s">
        <v>197</v>
      </c>
      <c r="E66" s="207">
        <v>3</v>
      </c>
      <c r="F66" s="203">
        <v>3600</v>
      </c>
      <c r="G66" s="208">
        <f t="shared" si="24"/>
        <v>1200</v>
      </c>
      <c r="H66" s="526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27"/>
      <c r="M66" s="209">
        <f>RANK(K66, K$42:$K$71)</f>
        <v>2</v>
      </c>
      <c r="N66" s="538"/>
      <c r="O66" s="525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28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28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28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28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28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28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28"/>
    </row>
    <row r="67" spans="1:50" ht="14.25" hidden="1" customHeight="1" outlineLevel="1">
      <c r="B67" s="501"/>
      <c r="C67" s="203">
        <v>26</v>
      </c>
      <c r="D67" s="206" t="s">
        <v>198</v>
      </c>
      <c r="E67" s="207">
        <v>4</v>
      </c>
      <c r="F67" s="203">
        <v>3300</v>
      </c>
      <c r="G67" s="208">
        <f t="shared" si="24"/>
        <v>825</v>
      </c>
      <c r="H67" s="526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27"/>
      <c r="M67" s="209">
        <f>RANK(K67, K$42:$K$71)</f>
        <v>12</v>
      </c>
      <c r="N67" s="538"/>
      <c r="O67" s="525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28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28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28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28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28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28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28"/>
    </row>
    <row r="68" spans="1:50" ht="14.25" hidden="1" customHeight="1" outlineLevel="1">
      <c r="B68" s="501"/>
      <c r="C68" s="203">
        <v>27</v>
      </c>
      <c r="D68" s="206" t="s">
        <v>199</v>
      </c>
      <c r="E68" s="207">
        <v>4</v>
      </c>
      <c r="F68" s="203">
        <v>3300</v>
      </c>
      <c r="G68" s="208">
        <f t="shared" si="24"/>
        <v>825</v>
      </c>
      <c r="H68" s="526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27"/>
      <c r="M68" s="209">
        <f>RANK(K68, K$42:$K$71)</f>
        <v>9</v>
      </c>
      <c r="N68" s="538"/>
      <c r="O68" s="525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28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28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28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28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28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28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28"/>
    </row>
    <row r="69" spans="1:50" ht="14.25" hidden="1" customHeight="1" outlineLevel="1">
      <c r="B69" s="501"/>
      <c r="C69" s="203">
        <v>28</v>
      </c>
      <c r="D69" s="206"/>
      <c r="E69" s="203"/>
      <c r="F69" s="203"/>
      <c r="G69" s="203"/>
      <c r="H69" s="526"/>
      <c r="I69" s="209"/>
      <c r="J69" s="209"/>
      <c r="K69" s="210"/>
      <c r="L69" s="527"/>
      <c r="M69" s="209"/>
      <c r="N69" s="538"/>
      <c r="O69" s="525"/>
      <c r="P69" s="205"/>
      <c r="Q69" s="211"/>
      <c r="R69" s="212"/>
      <c r="S69" s="205"/>
      <c r="T69" s="528"/>
      <c r="U69" s="205"/>
      <c r="V69" s="211"/>
      <c r="W69" s="208"/>
      <c r="X69" s="205"/>
      <c r="Y69" s="528"/>
      <c r="Z69" s="205"/>
      <c r="AA69" s="211"/>
      <c r="AB69" s="208"/>
      <c r="AC69" s="205"/>
      <c r="AD69" s="528"/>
      <c r="AE69" s="205"/>
      <c r="AF69" s="211"/>
      <c r="AG69" s="208"/>
      <c r="AH69" s="205"/>
      <c r="AI69" s="528"/>
      <c r="AJ69" s="205"/>
      <c r="AK69" s="211"/>
      <c r="AL69" s="208"/>
      <c r="AM69" s="205"/>
      <c r="AN69" s="528"/>
      <c r="AO69" s="205"/>
      <c r="AP69" s="211"/>
      <c r="AQ69" s="208"/>
      <c r="AR69" s="205"/>
      <c r="AS69" s="528"/>
      <c r="AT69" s="205"/>
      <c r="AU69" s="211"/>
      <c r="AV69" s="208"/>
      <c r="AW69" s="205"/>
      <c r="AX69" s="528"/>
    </row>
    <row r="70" spans="1:50" ht="14.25" hidden="1" customHeight="1" outlineLevel="1">
      <c r="B70" s="501"/>
      <c r="C70" s="203">
        <v>29</v>
      </c>
      <c r="D70" s="206"/>
      <c r="E70" s="203"/>
      <c r="F70" s="203"/>
      <c r="G70" s="203"/>
      <c r="H70" s="526"/>
      <c r="I70" s="209"/>
      <c r="J70" s="209"/>
      <c r="K70" s="210"/>
      <c r="L70" s="527"/>
      <c r="M70" s="209"/>
      <c r="N70" s="538"/>
      <c r="O70" s="525"/>
      <c r="P70" s="205"/>
      <c r="Q70" s="211"/>
      <c r="R70" s="212"/>
      <c r="S70" s="205"/>
      <c r="T70" s="528"/>
      <c r="U70" s="205"/>
      <c r="V70" s="211"/>
      <c r="W70" s="208"/>
      <c r="X70" s="205"/>
      <c r="Y70" s="528"/>
      <c r="Z70" s="205"/>
      <c r="AA70" s="211"/>
      <c r="AB70" s="208"/>
      <c r="AC70" s="205"/>
      <c r="AD70" s="528"/>
      <c r="AE70" s="205"/>
      <c r="AF70" s="211"/>
      <c r="AG70" s="208"/>
      <c r="AH70" s="205"/>
      <c r="AI70" s="528"/>
      <c r="AJ70" s="205"/>
      <c r="AK70" s="211"/>
      <c r="AL70" s="208"/>
      <c r="AM70" s="205"/>
      <c r="AN70" s="528"/>
      <c r="AO70" s="205"/>
      <c r="AP70" s="211"/>
      <c r="AQ70" s="208"/>
      <c r="AR70" s="205"/>
      <c r="AS70" s="528"/>
      <c r="AT70" s="205"/>
      <c r="AU70" s="211"/>
      <c r="AV70" s="208"/>
      <c r="AW70" s="205"/>
      <c r="AX70" s="528"/>
    </row>
    <row r="71" spans="1:50" ht="14.25" hidden="1" customHeight="1" outlineLevel="1">
      <c r="B71" s="501"/>
      <c r="C71" s="203">
        <v>30</v>
      </c>
      <c r="D71" s="206"/>
      <c r="E71" s="203"/>
      <c r="F71" s="203"/>
      <c r="G71" s="203"/>
      <c r="H71" s="526"/>
      <c r="I71" s="209"/>
      <c r="J71" s="209"/>
      <c r="K71" s="210"/>
      <c r="L71" s="527"/>
      <c r="M71" s="209"/>
      <c r="N71" s="538"/>
      <c r="O71" s="525"/>
      <c r="P71" s="205"/>
      <c r="Q71" s="211"/>
      <c r="R71" s="212"/>
      <c r="S71" s="205"/>
      <c r="T71" s="528"/>
      <c r="U71" s="205"/>
      <c r="V71" s="211"/>
      <c r="W71" s="208"/>
      <c r="X71" s="205"/>
      <c r="Y71" s="528"/>
      <c r="Z71" s="205"/>
      <c r="AA71" s="211"/>
      <c r="AB71" s="208"/>
      <c r="AC71" s="205"/>
      <c r="AD71" s="528"/>
      <c r="AE71" s="205"/>
      <c r="AF71" s="211"/>
      <c r="AG71" s="208"/>
      <c r="AH71" s="205"/>
      <c r="AI71" s="528"/>
      <c r="AJ71" s="205"/>
      <c r="AK71" s="211"/>
      <c r="AL71" s="208"/>
      <c r="AM71" s="205"/>
      <c r="AN71" s="528"/>
      <c r="AO71" s="205"/>
      <c r="AP71" s="211"/>
      <c r="AQ71" s="208"/>
      <c r="AR71" s="205"/>
      <c r="AS71" s="528"/>
      <c r="AT71" s="205"/>
      <c r="AU71" s="211"/>
      <c r="AV71" s="208"/>
      <c r="AW71" s="205"/>
      <c r="AX71" s="528"/>
    </row>
    <row r="72" spans="1:50" ht="14.25" hidden="1" customHeight="1" outlineLevel="1" collapsed="1">
      <c r="B72" s="539" t="s">
        <v>200</v>
      </c>
      <c r="C72" s="540"/>
      <c r="D72" s="540"/>
      <c r="E72" s="540"/>
      <c r="F72" s="540"/>
      <c r="G72" s="540"/>
      <c r="H72" s="540"/>
      <c r="I72" s="540"/>
      <c r="J72" s="540"/>
      <c r="K72" s="540"/>
      <c r="L72" s="540"/>
      <c r="M72" s="541"/>
      <c r="N72" s="544" t="s">
        <v>130</v>
      </c>
      <c r="O72" s="544" t="s">
        <v>77</v>
      </c>
      <c r="P72" s="546">
        <v>45881</v>
      </c>
      <c r="Q72" s="547"/>
      <c r="R72" s="547"/>
      <c r="S72" s="547"/>
      <c r="T72" s="547"/>
      <c r="U72" s="548">
        <f>P72+1</f>
        <v>45882</v>
      </c>
      <c r="V72" s="549"/>
      <c r="W72" s="549"/>
      <c r="X72" s="549"/>
      <c r="Y72" s="549"/>
      <c r="Z72" s="546">
        <f t="shared" ref="Z72" si="40">U72+1</f>
        <v>45883</v>
      </c>
      <c r="AA72" s="547"/>
      <c r="AB72" s="547"/>
      <c r="AC72" s="547"/>
      <c r="AD72" s="547"/>
      <c r="AE72" s="548">
        <f t="shared" ref="AE72" si="41">Z72+1</f>
        <v>45884</v>
      </c>
      <c r="AF72" s="549"/>
      <c r="AG72" s="549"/>
      <c r="AH72" s="549"/>
      <c r="AI72" s="549"/>
      <c r="AJ72" s="530">
        <f t="shared" ref="AJ72" si="42">AE72+1</f>
        <v>45885</v>
      </c>
      <c r="AK72" s="531"/>
      <c r="AL72" s="531"/>
      <c r="AM72" s="531"/>
      <c r="AN72" s="532"/>
      <c r="AO72" s="548">
        <f t="shared" ref="AO72" si="43">AJ72+1</f>
        <v>45886</v>
      </c>
      <c r="AP72" s="549"/>
      <c r="AQ72" s="549"/>
      <c r="AR72" s="549"/>
      <c r="AS72" s="549"/>
      <c r="AT72" s="530">
        <f t="shared" ref="AT72" si="44">AO72+1</f>
        <v>45887</v>
      </c>
      <c r="AU72" s="531"/>
      <c r="AV72" s="531"/>
      <c r="AW72" s="531"/>
      <c r="AX72" s="532"/>
    </row>
    <row r="73" spans="1:50" ht="14.25" hidden="1" customHeight="1" outlineLevel="1"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3"/>
      <c r="N73" s="545"/>
      <c r="O73" s="545"/>
      <c r="P73" s="533">
        <f>P72</f>
        <v>45881</v>
      </c>
      <c r="Q73" s="533"/>
      <c r="R73" s="533"/>
      <c r="S73" s="533"/>
      <c r="T73" s="533"/>
      <c r="U73" s="534">
        <f>U72</f>
        <v>45882</v>
      </c>
      <c r="V73" s="534"/>
      <c r="W73" s="534"/>
      <c r="X73" s="534"/>
      <c r="Y73" s="534"/>
      <c r="Z73" s="533">
        <f t="shared" ref="Z73" si="45">Z72</f>
        <v>45883</v>
      </c>
      <c r="AA73" s="533"/>
      <c r="AB73" s="533"/>
      <c r="AC73" s="533"/>
      <c r="AD73" s="533"/>
      <c r="AE73" s="534">
        <f t="shared" ref="AE73" si="46">AE72</f>
        <v>45884</v>
      </c>
      <c r="AF73" s="534"/>
      <c r="AG73" s="534"/>
      <c r="AH73" s="534"/>
      <c r="AI73" s="534"/>
      <c r="AJ73" s="535">
        <f t="shared" ref="AJ73" si="47">AJ72</f>
        <v>45885</v>
      </c>
      <c r="AK73" s="536"/>
      <c r="AL73" s="536"/>
      <c r="AM73" s="536"/>
      <c r="AN73" s="537"/>
      <c r="AO73" s="534">
        <f t="shared" ref="AO73" si="48">AO72</f>
        <v>45886</v>
      </c>
      <c r="AP73" s="534"/>
      <c r="AQ73" s="534"/>
      <c r="AR73" s="534"/>
      <c r="AS73" s="534"/>
      <c r="AT73" s="535">
        <f t="shared" ref="AT73" si="49">AT72</f>
        <v>45887</v>
      </c>
      <c r="AU73" s="536"/>
      <c r="AV73" s="536"/>
      <c r="AW73" s="536"/>
      <c r="AX73" s="537"/>
    </row>
    <row r="74" spans="1:50" ht="14.25" hidden="1" customHeight="1" outlineLevel="1">
      <c r="B74" s="501" t="s">
        <v>131</v>
      </c>
      <c r="C74" s="501" t="s">
        <v>132</v>
      </c>
      <c r="D74" s="501"/>
      <c r="E74" s="501" t="s">
        <v>133</v>
      </c>
      <c r="F74" s="501"/>
      <c r="G74" s="501"/>
      <c r="H74" s="501" t="s">
        <v>134</v>
      </c>
      <c r="I74" s="529" t="s">
        <v>135</v>
      </c>
      <c r="J74" s="529"/>
      <c r="K74" s="529"/>
      <c r="L74" s="529" t="s">
        <v>134</v>
      </c>
      <c r="M74" s="529" t="s">
        <v>136</v>
      </c>
      <c r="N74" s="538"/>
      <c r="O74" s="525" t="s">
        <v>137</v>
      </c>
      <c r="P74" s="525" t="s">
        <v>138</v>
      </c>
      <c r="Q74" s="525"/>
      <c r="R74" s="525"/>
      <c r="S74" s="525"/>
      <c r="T74" s="525" t="s">
        <v>134</v>
      </c>
      <c r="U74" s="525" t="s">
        <v>138</v>
      </c>
      <c r="V74" s="525"/>
      <c r="W74" s="525"/>
      <c r="X74" s="525"/>
      <c r="Y74" s="525" t="s">
        <v>134</v>
      </c>
      <c r="Z74" s="525" t="s">
        <v>138</v>
      </c>
      <c r="AA74" s="525"/>
      <c r="AB74" s="525"/>
      <c r="AC74" s="525"/>
      <c r="AD74" s="525" t="s">
        <v>134</v>
      </c>
      <c r="AE74" s="525" t="s">
        <v>138</v>
      </c>
      <c r="AF74" s="525"/>
      <c r="AG74" s="525"/>
      <c r="AH74" s="525"/>
      <c r="AI74" s="525" t="s">
        <v>134</v>
      </c>
      <c r="AJ74" s="525" t="s">
        <v>138</v>
      </c>
      <c r="AK74" s="525"/>
      <c r="AL74" s="525"/>
      <c r="AM74" s="525"/>
      <c r="AN74" s="525" t="s">
        <v>134</v>
      </c>
      <c r="AO74" s="525" t="s">
        <v>138</v>
      </c>
      <c r="AP74" s="525"/>
      <c r="AQ74" s="525"/>
      <c r="AR74" s="525"/>
      <c r="AS74" s="525" t="s">
        <v>134</v>
      </c>
      <c r="AT74" s="525" t="s">
        <v>138</v>
      </c>
      <c r="AU74" s="525"/>
      <c r="AV74" s="525"/>
      <c r="AW74" s="525"/>
      <c r="AX74" s="525" t="s">
        <v>134</v>
      </c>
    </row>
    <row r="75" spans="1:50" ht="14.25" hidden="1" customHeight="1" outlineLevel="1">
      <c r="B75" s="501"/>
      <c r="C75" s="501"/>
      <c r="D75" s="501"/>
      <c r="E75" s="501" t="s">
        <v>139</v>
      </c>
      <c r="F75" s="501"/>
      <c r="G75" s="501"/>
      <c r="H75" s="501"/>
      <c r="I75" s="529" t="s">
        <v>139</v>
      </c>
      <c r="J75" s="529"/>
      <c r="K75" s="529"/>
      <c r="L75" s="529"/>
      <c r="M75" s="529"/>
      <c r="N75" s="538"/>
      <c r="O75" s="525"/>
      <c r="P75" s="525" t="s">
        <v>140</v>
      </c>
      <c r="Q75" s="525"/>
      <c r="R75" s="525"/>
      <c r="S75" s="525"/>
      <c r="T75" s="525"/>
      <c r="U75" s="525" t="s">
        <v>140</v>
      </c>
      <c r="V75" s="525"/>
      <c r="W75" s="525"/>
      <c r="X75" s="525"/>
      <c r="Y75" s="525"/>
      <c r="Z75" s="525" t="s">
        <v>140</v>
      </c>
      <c r="AA75" s="525"/>
      <c r="AB75" s="525"/>
      <c r="AC75" s="525"/>
      <c r="AD75" s="525"/>
      <c r="AE75" s="525" t="s">
        <v>140</v>
      </c>
      <c r="AF75" s="525"/>
      <c r="AG75" s="525"/>
      <c r="AH75" s="525"/>
      <c r="AI75" s="525"/>
      <c r="AJ75" s="525" t="s">
        <v>140</v>
      </c>
      <c r="AK75" s="525"/>
      <c r="AL75" s="525"/>
      <c r="AM75" s="525"/>
      <c r="AN75" s="525"/>
      <c r="AO75" s="525" t="s">
        <v>140</v>
      </c>
      <c r="AP75" s="525"/>
      <c r="AQ75" s="525"/>
      <c r="AR75" s="525"/>
      <c r="AS75" s="525"/>
      <c r="AT75" s="525" t="s">
        <v>140</v>
      </c>
      <c r="AU75" s="525"/>
      <c r="AV75" s="525"/>
      <c r="AW75" s="525"/>
      <c r="AX75" s="525"/>
    </row>
    <row r="76" spans="1:50" ht="14.25" hidden="1" customHeight="1" outlineLevel="1">
      <c r="A76" s="200"/>
      <c r="B76" s="501"/>
      <c r="C76" s="501"/>
      <c r="D76" s="501"/>
      <c r="E76" s="203" t="s">
        <v>141</v>
      </c>
      <c r="F76" s="203" t="s">
        <v>142</v>
      </c>
      <c r="G76" s="203" t="s">
        <v>143</v>
      </c>
      <c r="H76" s="501"/>
      <c r="I76" s="204" t="s">
        <v>141</v>
      </c>
      <c r="J76" s="204" t="s">
        <v>142</v>
      </c>
      <c r="K76" s="204" t="s">
        <v>143</v>
      </c>
      <c r="L76" s="529"/>
      <c r="M76" s="529"/>
      <c r="N76" s="538"/>
      <c r="O76" s="525"/>
      <c r="P76" s="205" t="s">
        <v>141</v>
      </c>
      <c r="Q76" s="205" t="s">
        <v>142</v>
      </c>
      <c r="R76" s="205" t="s">
        <v>143</v>
      </c>
      <c r="S76" s="205" t="s">
        <v>136</v>
      </c>
      <c r="T76" s="525"/>
      <c r="U76" s="205" t="s">
        <v>141</v>
      </c>
      <c r="V76" s="205" t="s">
        <v>142</v>
      </c>
      <c r="W76" s="205" t="s">
        <v>143</v>
      </c>
      <c r="X76" s="205" t="s">
        <v>136</v>
      </c>
      <c r="Y76" s="525"/>
      <c r="Z76" s="205" t="s">
        <v>141</v>
      </c>
      <c r="AA76" s="205" t="s">
        <v>142</v>
      </c>
      <c r="AB76" s="205" t="s">
        <v>143</v>
      </c>
      <c r="AC76" s="205" t="s">
        <v>136</v>
      </c>
      <c r="AD76" s="525"/>
      <c r="AE76" s="205" t="s">
        <v>141</v>
      </c>
      <c r="AF76" s="205" t="s">
        <v>142</v>
      </c>
      <c r="AG76" s="205" t="s">
        <v>143</v>
      </c>
      <c r="AH76" s="205" t="s">
        <v>136</v>
      </c>
      <c r="AI76" s="525"/>
      <c r="AJ76" s="205" t="s">
        <v>141</v>
      </c>
      <c r="AK76" s="205" t="s">
        <v>142</v>
      </c>
      <c r="AL76" s="205" t="s">
        <v>143</v>
      </c>
      <c r="AM76" s="205" t="s">
        <v>136</v>
      </c>
      <c r="AN76" s="525"/>
      <c r="AO76" s="205" t="s">
        <v>141</v>
      </c>
      <c r="AP76" s="205" t="s">
        <v>142</v>
      </c>
      <c r="AQ76" s="205" t="s">
        <v>143</v>
      </c>
      <c r="AR76" s="205" t="s">
        <v>136</v>
      </c>
      <c r="AS76" s="525"/>
      <c r="AT76" s="205" t="s">
        <v>141</v>
      </c>
      <c r="AU76" s="205" t="s">
        <v>142</v>
      </c>
      <c r="AV76" s="205" t="s">
        <v>143</v>
      </c>
      <c r="AW76" s="205" t="s">
        <v>136</v>
      </c>
      <c r="AX76" s="525"/>
    </row>
    <row r="77" spans="1:50" ht="14.25" hidden="1" customHeight="1" outlineLevel="1">
      <c r="A77" s="278"/>
      <c r="B77" s="501" t="s">
        <v>144</v>
      </c>
      <c r="C77" s="203">
        <v>1</v>
      </c>
      <c r="D77" s="206" t="s">
        <v>184</v>
      </c>
      <c r="E77" s="207">
        <v>4</v>
      </c>
      <c r="F77" s="203">
        <v>3300</v>
      </c>
      <c r="G77" s="208">
        <f t="shared" ref="G77:G103" si="50">F77/E77</f>
        <v>825</v>
      </c>
      <c r="H77" s="526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27">
        <f>IFERROR(AVERAGE(K77:K106),"-")</f>
        <v>739.14976971144381</v>
      </c>
      <c r="M77" s="209">
        <f>RANK(K77, K$77:$K$106)</f>
        <v>14</v>
      </c>
      <c r="N77" s="538"/>
      <c r="O77" s="525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28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28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28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28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28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28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28">
        <f>AVERAGE(AV77:AV106)</f>
        <v>740.62902699903725</v>
      </c>
    </row>
    <row r="78" spans="1:50" ht="14.25" hidden="1" customHeight="1" outlineLevel="1">
      <c r="A78" s="278"/>
      <c r="B78" s="501"/>
      <c r="C78" s="203">
        <v>2</v>
      </c>
      <c r="D78" s="206" t="s">
        <v>181</v>
      </c>
      <c r="E78" s="207">
        <v>3</v>
      </c>
      <c r="F78" s="203">
        <v>3600</v>
      </c>
      <c r="G78" s="208">
        <f t="shared" si="50"/>
        <v>1200</v>
      </c>
      <c r="H78" s="526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27"/>
      <c r="M78" s="209">
        <f>RANK(K78, K$77:$K$106)</f>
        <v>1</v>
      </c>
      <c r="N78" s="538"/>
      <c r="O78" s="525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28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28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28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28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28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28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28"/>
    </row>
    <row r="79" spans="1:50" ht="14.25" hidden="1" customHeight="1" outlineLevel="1">
      <c r="A79" s="278"/>
      <c r="B79" s="501"/>
      <c r="C79" s="203">
        <v>3</v>
      </c>
      <c r="D79" s="206" t="s">
        <v>178</v>
      </c>
      <c r="E79" s="207">
        <v>4</v>
      </c>
      <c r="F79" s="203">
        <v>2700</v>
      </c>
      <c r="G79" s="208">
        <f t="shared" si="50"/>
        <v>675</v>
      </c>
      <c r="H79" s="526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27"/>
      <c r="M79" s="209">
        <f>RANK(K79, K$77:$K$106)</f>
        <v>24</v>
      </c>
      <c r="N79" s="538"/>
      <c r="O79" s="525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28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28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28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28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28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28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28"/>
    </row>
    <row r="80" spans="1:50" ht="14.25" hidden="1" customHeight="1" outlineLevel="1">
      <c r="A80" s="278"/>
      <c r="B80" s="501"/>
      <c r="C80" s="203">
        <v>4</v>
      </c>
      <c r="D80" s="206" t="s">
        <v>183</v>
      </c>
      <c r="E80" s="207">
        <v>4</v>
      </c>
      <c r="F80" s="203">
        <v>3300</v>
      </c>
      <c r="G80" s="208">
        <f t="shared" si="50"/>
        <v>825</v>
      </c>
      <c r="H80" s="526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27"/>
      <c r="M80" s="209">
        <f>RANK(K80, K$77:$K$106)</f>
        <v>11</v>
      </c>
      <c r="N80" s="538"/>
      <c r="O80" s="525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28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28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28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28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28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28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28"/>
    </row>
    <row r="81" spans="1:50" ht="14.25" hidden="1" customHeight="1" outlineLevel="1">
      <c r="A81" s="278"/>
      <c r="B81" s="501"/>
      <c r="C81" s="203">
        <v>5</v>
      </c>
      <c r="D81" s="206" t="s">
        <v>179</v>
      </c>
      <c r="E81" s="207">
        <v>4</v>
      </c>
      <c r="F81" s="203">
        <v>3300</v>
      </c>
      <c r="G81" s="208">
        <f t="shared" si="50"/>
        <v>825</v>
      </c>
      <c r="H81" s="526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27"/>
      <c r="M81" s="209">
        <f>RANK(K81, K$77:$K$106)</f>
        <v>18</v>
      </c>
      <c r="N81" s="538"/>
      <c r="O81" s="525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28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28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28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28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28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28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28"/>
    </row>
    <row r="82" spans="1:50" ht="14.25" hidden="1" customHeight="1" outlineLevel="1">
      <c r="A82" s="278"/>
      <c r="B82" s="501"/>
      <c r="C82" s="203">
        <v>6</v>
      </c>
      <c r="D82" s="206" t="s">
        <v>174</v>
      </c>
      <c r="E82" s="207">
        <v>4</v>
      </c>
      <c r="F82" s="203">
        <v>3300</v>
      </c>
      <c r="G82" s="208">
        <f t="shared" si="50"/>
        <v>825</v>
      </c>
      <c r="H82" s="526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27"/>
      <c r="M82" s="209">
        <f>RANK(K82, K$77:$K$106)</f>
        <v>15</v>
      </c>
      <c r="N82" s="538"/>
      <c r="O82" s="525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28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28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28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28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28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28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28"/>
    </row>
    <row r="83" spans="1:50" ht="14.25" hidden="1" customHeight="1" outlineLevel="1">
      <c r="A83" s="278"/>
      <c r="B83" s="501"/>
      <c r="C83" s="203">
        <v>7</v>
      </c>
      <c r="D83" s="206" t="s">
        <v>177</v>
      </c>
      <c r="E83" s="207">
        <v>5</v>
      </c>
      <c r="F83" s="203">
        <v>3300</v>
      </c>
      <c r="G83" s="208">
        <f t="shared" si="50"/>
        <v>660</v>
      </c>
      <c r="H83" s="526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27"/>
      <c r="M83" s="209">
        <f>RANK(K83, K$77:$K$106)</f>
        <v>26</v>
      </c>
      <c r="N83" s="538"/>
      <c r="O83" s="525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28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28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28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28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28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28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28"/>
    </row>
    <row r="84" spans="1:50" ht="14.25" hidden="1" customHeight="1" outlineLevel="1">
      <c r="A84" s="278"/>
      <c r="B84" s="501"/>
      <c r="C84" s="203">
        <v>8</v>
      </c>
      <c r="D84" s="206" t="s">
        <v>175</v>
      </c>
      <c r="E84" s="207">
        <v>3</v>
      </c>
      <c r="F84" s="203">
        <v>3600</v>
      </c>
      <c r="G84" s="208">
        <f t="shared" si="50"/>
        <v>1200</v>
      </c>
      <c r="H84" s="526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27"/>
      <c r="M84" s="209">
        <f>RANK(K84, K$77:$K$106)</f>
        <v>4</v>
      </c>
      <c r="N84" s="538"/>
      <c r="O84" s="525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28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28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28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28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28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28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28"/>
    </row>
    <row r="85" spans="1:50" ht="14.25" hidden="1" customHeight="1" outlineLevel="1">
      <c r="A85" s="278"/>
      <c r="B85" s="501"/>
      <c r="C85" s="203">
        <v>9</v>
      </c>
      <c r="D85" s="206" t="s">
        <v>182</v>
      </c>
      <c r="E85" s="207">
        <v>3</v>
      </c>
      <c r="F85" s="203">
        <v>3000</v>
      </c>
      <c r="G85" s="208">
        <f t="shared" si="50"/>
        <v>1000</v>
      </c>
      <c r="H85" s="526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27"/>
      <c r="M85" s="209">
        <f>RANK(K85, K$77:$K$106)</f>
        <v>9</v>
      </c>
      <c r="N85" s="538"/>
      <c r="O85" s="525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28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28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28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28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28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28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28"/>
    </row>
    <row r="86" spans="1:50" ht="14.25" hidden="1" customHeight="1" outlineLevel="1">
      <c r="A86" s="278"/>
      <c r="B86" s="501"/>
      <c r="C86" s="203">
        <v>10</v>
      </c>
      <c r="D86" s="206" t="s">
        <v>176</v>
      </c>
      <c r="E86" s="207">
        <v>4</v>
      </c>
      <c r="F86" s="203">
        <v>3000</v>
      </c>
      <c r="G86" s="208">
        <f t="shared" si="50"/>
        <v>750</v>
      </c>
      <c r="H86" s="526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27"/>
      <c r="M86" s="209">
        <f>RANK(K86, K$77:$K$106)</f>
        <v>19</v>
      </c>
      <c r="N86" s="538"/>
      <c r="O86" s="525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28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28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28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28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28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28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28"/>
    </row>
    <row r="87" spans="1:50" ht="14.25" hidden="1" customHeight="1" outlineLevel="1">
      <c r="A87" s="278"/>
      <c r="B87" s="501"/>
      <c r="C87" s="203">
        <v>11</v>
      </c>
      <c r="D87" s="206" t="s">
        <v>173</v>
      </c>
      <c r="E87" s="207">
        <v>3</v>
      </c>
      <c r="F87" s="203">
        <v>3300</v>
      </c>
      <c r="G87" s="208">
        <f t="shared" si="50"/>
        <v>1100</v>
      </c>
      <c r="H87" s="526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27"/>
      <c r="M87" s="209">
        <f>RANK(K87, K$77:$K$106)</f>
        <v>7</v>
      </c>
      <c r="N87" s="538"/>
      <c r="O87" s="525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28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28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28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28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28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28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28"/>
    </row>
    <row r="88" spans="1:50" ht="14.25" hidden="1" customHeight="1" outlineLevel="1">
      <c r="A88" s="278"/>
      <c r="B88" s="501"/>
      <c r="C88" s="203">
        <v>12</v>
      </c>
      <c r="D88" s="206" t="s">
        <v>180</v>
      </c>
      <c r="E88" s="207">
        <v>3</v>
      </c>
      <c r="F88" s="203">
        <v>3600</v>
      </c>
      <c r="G88" s="208">
        <f t="shared" si="50"/>
        <v>1200</v>
      </c>
      <c r="H88" s="526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27"/>
      <c r="M88" s="209">
        <f>RANK(K88, K$77:$K$106)</f>
        <v>5</v>
      </c>
      <c r="N88" s="538"/>
      <c r="O88" s="525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28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28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28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28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28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28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28"/>
    </row>
    <row r="89" spans="1:50" ht="14.25" hidden="1" customHeight="1" outlineLevel="1">
      <c r="A89" s="278"/>
      <c r="B89" s="501"/>
      <c r="C89" s="203">
        <v>13</v>
      </c>
      <c r="D89" s="206" t="s">
        <v>198</v>
      </c>
      <c r="E89" s="207">
        <v>4</v>
      </c>
      <c r="F89" s="203">
        <v>3300</v>
      </c>
      <c r="G89" s="208">
        <f t="shared" si="50"/>
        <v>825</v>
      </c>
      <c r="H89" s="526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27"/>
      <c r="M89" s="209">
        <f>RANK(K89, K$77:$K$106)</f>
        <v>12</v>
      </c>
      <c r="N89" s="538"/>
      <c r="O89" s="525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28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28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28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28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28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28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28"/>
    </row>
    <row r="90" spans="1:50" ht="14.25" hidden="1" customHeight="1" outlineLevel="1">
      <c r="A90" s="278"/>
      <c r="B90" s="501"/>
      <c r="C90" s="203">
        <v>14</v>
      </c>
      <c r="D90" s="206" t="s">
        <v>197</v>
      </c>
      <c r="E90" s="207">
        <v>3</v>
      </c>
      <c r="F90" s="203">
        <v>3600</v>
      </c>
      <c r="G90" s="208">
        <f t="shared" si="50"/>
        <v>1200</v>
      </c>
      <c r="H90" s="526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27"/>
      <c r="M90" s="209">
        <f>RANK(K90, K$77:$K$106)</f>
        <v>2</v>
      </c>
      <c r="N90" s="538"/>
      <c r="O90" s="525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28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28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28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28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28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28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28"/>
    </row>
    <row r="91" spans="1:50" ht="14.25" hidden="1" customHeight="1" outlineLevel="1">
      <c r="A91" s="278"/>
      <c r="B91" s="501"/>
      <c r="C91" s="203">
        <v>15</v>
      </c>
      <c r="D91" s="206" t="s">
        <v>194</v>
      </c>
      <c r="E91" s="207">
        <v>4</v>
      </c>
      <c r="F91" s="203">
        <v>2700</v>
      </c>
      <c r="G91" s="208">
        <f t="shared" si="50"/>
        <v>675</v>
      </c>
      <c r="H91" s="526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27"/>
      <c r="M91" s="209">
        <f>RANK(K91, K$77:$K$106)</f>
        <v>23</v>
      </c>
      <c r="N91" s="538"/>
      <c r="O91" s="525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28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28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28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28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28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28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28"/>
    </row>
    <row r="92" spans="1:50" ht="14.25" hidden="1" customHeight="1" outlineLevel="1">
      <c r="A92" s="278"/>
      <c r="B92" s="501"/>
      <c r="C92" s="203">
        <v>16</v>
      </c>
      <c r="D92" s="206" t="s">
        <v>188</v>
      </c>
      <c r="E92" s="207">
        <v>4</v>
      </c>
      <c r="F92" s="203">
        <v>3300</v>
      </c>
      <c r="G92" s="208">
        <f t="shared" si="50"/>
        <v>825</v>
      </c>
      <c r="H92" s="526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27"/>
      <c r="M92" s="209">
        <f>RANK(K92, K$77:$K$106)</f>
        <v>17</v>
      </c>
      <c r="N92" s="538"/>
      <c r="O92" s="525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28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28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28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28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28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28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28"/>
    </row>
    <row r="93" spans="1:50" ht="14.25" hidden="1" customHeight="1" outlineLevel="1">
      <c r="A93" s="278"/>
      <c r="B93" s="501"/>
      <c r="C93" s="203">
        <v>17</v>
      </c>
      <c r="D93" s="206" t="s">
        <v>195</v>
      </c>
      <c r="E93" s="207">
        <v>4</v>
      </c>
      <c r="F93" s="203">
        <v>3300</v>
      </c>
      <c r="G93" s="208">
        <f t="shared" si="50"/>
        <v>825</v>
      </c>
      <c r="H93" s="526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27"/>
      <c r="M93" s="209">
        <f>RANK(K93, K$77:$K$106)</f>
        <v>16</v>
      </c>
      <c r="N93" s="538"/>
      <c r="O93" s="525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28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28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28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28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28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28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28"/>
    </row>
    <row r="94" spans="1:50" ht="14.25" hidden="1" customHeight="1" outlineLevel="1">
      <c r="A94" s="278"/>
      <c r="B94" s="501"/>
      <c r="C94" s="203">
        <v>18</v>
      </c>
      <c r="D94" s="206" t="s">
        <v>199</v>
      </c>
      <c r="E94" s="207">
        <v>4</v>
      </c>
      <c r="F94" s="203">
        <v>3300</v>
      </c>
      <c r="G94" s="208">
        <f t="shared" si="50"/>
        <v>825</v>
      </c>
      <c r="H94" s="526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27"/>
      <c r="M94" s="209">
        <f>RANK(K94, K$77:$K$106)</f>
        <v>10</v>
      </c>
      <c r="N94" s="538"/>
      <c r="O94" s="525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28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28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28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28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28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28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28"/>
    </row>
    <row r="95" spans="1:50" ht="14.25" hidden="1" customHeight="1" outlineLevel="1">
      <c r="A95" s="278"/>
      <c r="B95" s="501"/>
      <c r="C95" s="203">
        <v>19</v>
      </c>
      <c r="D95" s="206" t="s">
        <v>193</v>
      </c>
      <c r="E95" s="207">
        <v>5</v>
      </c>
      <c r="F95" s="203">
        <v>3300</v>
      </c>
      <c r="G95" s="208">
        <f t="shared" si="50"/>
        <v>660</v>
      </c>
      <c r="H95" s="526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27"/>
      <c r="M95" s="209">
        <f>RANK(K95, K$77:$K$106)</f>
        <v>25</v>
      </c>
      <c r="N95" s="538"/>
      <c r="O95" s="525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28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28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28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28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28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28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28"/>
    </row>
    <row r="96" spans="1:50" ht="14.25" hidden="1" customHeight="1" outlineLevel="1">
      <c r="A96" s="278"/>
      <c r="B96" s="501"/>
      <c r="C96" s="203">
        <v>20</v>
      </c>
      <c r="D96" s="206" t="s">
        <v>190</v>
      </c>
      <c r="E96" s="207">
        <v>3</v>
      </c>
      <c r="F96" s="203">
        <v>3600</v>
      </c>
      <c r="G96" s="208">
        <f t="shared" si="50"/>
        <v>1200</v>
      </c>
      <c r="H96" s="526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27"/>
      <c r="M96" s="209">
        <f>RANK(K96, K$77:$K$106)</f>
        <v>6</v>
      </c>
      <c r="N96" s="538"/>
      <c r="O96" s="525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28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28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28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28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28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28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28"/>
    </row>
    <row r="97" spans="1:50" ht="14.25" hidden="1" customHeight="1" outlineLevel="1">
      <c r="A97" s="278"/>
      <c r="B97" s="501"/>
      <c r="C97" s="203">
        <v>21</v>
      </c>
      <c r="D97" s="206" t="s">
        <v>196</v>
      </c>
      <c r="E97" s="207">
        <v>3</v>
      </c>
      <c r="F97" s="203">
        <v>3600</v>
      </c>
      <c r="G97" s="208">
        <f t="shared" si="50"/>
        <v>1200</v>
      </c>
      <c r="H97" s="526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27"/>
      <c r="M97" s="209">
        <f>RANK(K97, K$77:$K$106)</f>
        <v>3</v>
      </c>
      <c r="N97" s="538"/>
      <c r="O97" s="525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28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28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28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28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28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28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28"/>
    </row>
    <row r="98" spans="1:50" ht="14.25" hidden="1" customHeight="1" outlineLevel="1">
      <c r="A98" s="278"/>
      <c r="B98" s="501"/>
      <c r="C98" s="203">
        <v>22</v>
      </c>
      <c r="D98" s="206" t="s">
        <v>192</v>
      </c>
      <c r="E98" s="207">
        <v>4</v>
      </c>
      <c r="F98" s="203">
        <v>3000</v>
      </c>
      <c r="G98" s="208">
        <f t="shared" si="50"/>
        <v>750</v>
      </c>
      <c r="H98" s="526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27"/>
      <c r="M98" s="209">
        <f>RANK(K98, K$77:$K$106)</f>
        <v>20</v>
      </c>
      <c r="N98" s="538"/>
      <c r="O98" s="525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28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28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28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28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28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28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28"/>
    </row>
    <row r="99" spans="1:50" ht="14.25" hidden="1" customHeight="1" outlineLevel="1">
      <c r="A99" s="278"/>
      <c r="B99" s="501"/>
      <c r="C99" s="203">
        <v>23</v>
      </c>
      <c r="D99" s="206" t="s">
        <v>189</v>
      </c>
      <c r="E99" s="207">
        <v>13</v>
      </c>
      <c r="F99" s="203">
        <v>3600</v>
      </c>
      <c r="G99" s="208">
        <f t="shared" si="50"/>
        <v>276.92307692307691</v>
      </c>
      <c r="H99" s="526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27"/>
      <c r="M99" s="209">
        <f>RANK(K99, K$77:$K$106)</f>
        <v>27</v>
      </c>
      <c r="N99" s="538"/>
      <c r="O99" s="525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28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28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28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28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28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28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28"/>
    </row>
    <row r="100" spans="1:50" ht="14.25" hidden="1" customHeight="1" outlineLevel="1">
      <c r="A100" s="278"/>
      <c r="B100" s="501"/>
      <c r="C100" s="203">
        <v>24</v>
      </c>
      <c r="D100" s="206" t="s">
        <v>185</v>
      </c>
      <c r="E100" s="207">
        <v>4</v>
      </c>
      <c r="F100" s="203">
        <v>3000</v>
      </c>
      <c r="G100" s="208">
        <f t="shared" si="50"/>
        <v>750</v>
      </c>
      <c r="H100" s="526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27"/>
      <c r="M100" s="209">
        <f>RANK(K100, K$77:$K$106)</f>
        <v>22</v>
      </c>
      <c r="N100" s="538"/>
      <c r="O100" s="525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28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28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28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28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28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28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28"/>
    </row>
    <row r="101" spans="1:50" ht="14.25" hidden="1" customHeight="1" outlineLevel="1">
      <c r="A101" s="278"/>
      <c r="B101" s="501"/>
      <c r="C101" s="203">
        <v>25</v>
      </c>
      <c r="D101" s="206" t="s">
        <v>187</v>
      </c>
      <c r="E101" s="207">
        <v>4</v>
      </c>
      <c r="F101" s="203">
        <v>3000</v>
      </c>
      <c r="G101" s="208">
        <f t="shared" si="50"/>
        <v>750</v>
      </c>
      <c r="H101" s="526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27"/>
      <c r="M101" s="209">
        <f>RANK(K101, K$77:$K$106)</f>
        <v>21</v>
      </c>
      <c r="N101" s="538"/>
      <c r="O101" s="525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28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28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28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28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28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28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28"/>
    </row>
    <row r="102" spans="1:50" ht="14.25" hidden="1" customHeight="1" outlineLevel="1">
      <c r="A102" s="278"/>
      <c r="B102" s="501"/>
      <c r="C102" s="203">
        <v>26</v>
      </c>
      <c r="D102" s="206" t="s">
        <v>191</v>
      </c>
      <c r="E102" s="207">
        <v>4</v>
      </c>
      <c r="F102" s="203">
        <v>3300</v>
      </c>
      <c r="G102" s="208">
        <f t="shared" si="50"/>
        <v>825</v>
      </c>
      <c r="H102" s="526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27"/>
      <c r="M102" s="209">
        <f>RANK(K102, K$77:$K$106)</f>
        <v>13</v>
      </c>
      <c r="N102" s="538"/>
      <c r="O102" s="525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28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28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28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28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28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28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28"/>
    </row>
    <row r="103" spans="1:50" ht="14.25" hidden="1" customHeight="1" outlineLevel="1">
      <c r="A103" s="279"/>
      <c r="B103" s="501"/>
      <c r="C103" s="203">
        <v>27</v>
      </c>
      <c r="D103" s="206" t="s">
        <v>201</v>
      </c>
      <c r="E103" s="207">
        <v>3</v>
      </c>
      <c r="F103" s="203">
        <v>3300</v>
      </c>
      <c r="G103" s="208">
        <f t="shared" si="50"/>
        <v>1100</v>
      </c>
      <c r="H103" s="526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27"/>
      <c r="M103" s="209">
        <f>RANK(K103, K$77:$K$106)</f>
        <v>8</v>
      </c>
      <c r="N103" s="538"/>
      <c r="O103" s="525"/>
      <c r="P103" s="205"/>
      <c r="Q103" s="211"/>
      <c r="R103" s="208"/>
      <c r="S103" s="205"/>
      <c r="T103" s="528"/>
      <c r="U103" s="205"/>
      <c r="V103" s="211"/>
      <c r="W103" s="208"/>
      <c r="X103" s="205"/>
      <c r="Y103" s="528"/>
      <c r="Z103" s="205"/>
      <c r="AA103" s="211"/>
      <c r="AB103" s="208"/>
      <c r="AC103" s="205"/>
      <c r="AD103" s="528"/>
      <c r="AE103" s="205"/>
      <c r="AF103" s="211"/>
      <c r="AG103" s="208"/>
      <c r="AH103" s="205"/>
      <c r="AI103" s="528"/>
      <c r="AJ103" s="205"/>
      <c r="AK103" s="211"/>
      <c r="AL103" s="208"/>
      <c r="AM103" s="205"/>
      <c r="AN103" s="528"/>
      <c r="AO103" s="205"/>
      <c r="AP103" s="211"/>
      <c r="AQ103" s="208"/>
      <c r="AR103" s="205"/>
      <c r="AS103" s="528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28"/>
    </row>
    <row r="104" spans="1:50" ht="14.25" hidden="1" customHeight="1" outlineLevel="1">
      <c r="A104" s="279"/>
      <c r="B104" s="501"/>
      <c r="C104" s="203">
        <v>28</v>
      </c>
      <c r="D104" s="206"/>
      <c r="E104" s="203"/>
      <c r="F104" s="203"/>
      <c r="G104" s="203"/>
      <c r="H104" s="526"/>
      <c r="I104" s="209"/>
      <c r="J104" s="209"/>
      <c r="K104" s="210"/>
      <c r="L104" s="527"/>
      <c r="M104" s="209"/>
      <c r="N104" s="538"/>
      <c r="O104" s="525"/>
      <c r="P104" s="205"/>
      <c r="Q104" s="211"/>
      <c r="R104" s="208"/>
      <c r="S104" s="205"/>
      <c r="T104" s="528"/>
      <c r="U104" s="205"/>
      <c r="V104" s="211"/>
      <c r="W104" s="208"/>
      <c r="X104" s="205"/>
      <c r="Y104" s="528"/>
      <c r="Z104" s="205"/>
      <c r="AA104" s="211"/>
      <c r="AB104" s="208"/>
      <c r="AC104" s="205"/>
      <c r="AD104" s="528"/>
      <c r="AE104" s="205"/>
      <c r="AF104" s="211"/>
      <c r="AG104" s="208"/>
      <c r="AH104" s="205"/>
      <c r="AI104" s="528"/>
      <c r="AJ104" s="205"/>
      <c r="AK104" s="211"/>
      <c r="AL104" s="208"/>
      <c r="AM104" s="205"/>
      <c r="AN104" s="528"/>
      <c r="AO104" s="205"/>
      <c r="AP104" s="211"/>
      <c r="AQ104" s="208"/>
      <c r="AR104" s="205"/>
      <c r="AS104" s="528"/>
      <c r="AT104" s="205"/>
      <c r="AU104" s="211"/>
      <c r="AV104" s="208"/>
      <c r="AW104" s="205"/>
      <c r="AX104" s="528"/>
    </row>
    <row r="105" spans="1:50" ht="14.25" hidden="1" customHeight="1" outlineLevel="1">
      <c r="A105" s="279"/>
      <c r="B105" s="501"/>
      <c r="C105" s="203">
        <v>29</v>
      </c>
      <c r="D105" s="206"/>
      <c r="E105" s="203"/>
      <c r="F105" s="203"/>
      <c r="G105" s="203"/>
      <c r="H105" s="526"/>
      <c r="I105" s="209"/>
      <c r="J105" s="209"/>
      <c r="K105" s="210"/>
      <c r="L105" s="527"/>
      <c r="M105" s="209"/>
      <c r="N105" s="538"/>
      <c r="O105" s="525"/>
      <c r="P105" s="205"/>
      <c r="Q105" s="211"/>
      <c r="R105" s="208"/>
      <c r="S105" s="205"/>
      <c r="T105" s="528"/>
      <c r="U105" s="205"/>
      <c r="V105" s="211"/>
      <c r="W105" s="208"/>
      <c r="X105" s="205"/>
      <c r="Y105" s="528"/>
      <c r="Z105" s="205"/>
      <c r="AA105" s="211"/>
      <c r="AB105" s="208"/>
      <c r="AC105" s="205"/>
      <c r="AD105" s="528"/>
      <c r="AE105" s="205"/>
      <c r="AF105" s="211"/>
      <c r="AG105" s="208"/>
      <c r="AH105" s="205"/>
      <c r="AI105" s="528"/>
      <c r="AJ105" s="205"/>
      <c r="AK105" s="211"/>
      <c r="AL105" s="208"/>
      <c r="AM105" s="205"/>
      <c r="AN105" s="528"/>
      <c r="AO105" s="205"/>
      <c r="AP105" s="211"/>
      <c r="AQ105" s="208"/>
      <c r="AR105" s="205"/>
      <c r="AS105" s="528"/>
      <c r="AT105" s="205"/>
      <c r="AU105" s="211"/>
      <c r="AV105" s="208"/>
      <c r="AW105" s="205"/>
      <c r="AX105" s="528"/>
    </row>
    <row r="106" spans="1:50" ht="14.25" hidden="1" customHeight="1" outlineLevel="1">
      <c r="A106" s="279"/>
      <c r="B106" s="501"/>
      <c r="C106" s="203">
        <v>30</v>
      </c>
      <c r="D106" s="206"/>
      <c r="E106" s="203"/>
      <c r="F106" s="203"/>
      <c r="G106" s="203"/>
      <c r="H106" s="526"/>
      <c r="I106" s="209"/>
      <c r="J106" s="209"/>
      <c r="K106" s="210"/>
      <c r="L106" s="527"/>
      <c r="M106" s="209"/>
      <c r="N106" s="538"/>
      <c r="O106" s="525"/>
      <c r="P106" s="205"/>
      <c r="Q106" s="211"/>
      <c r="R106" s="208"/>
      <c r="S106" s="205"/>
      <c r="T106" s="528"/>
      <c r="U106" s="205"/>
      <c r="V106" s="211"/>
      <c r="W106" s="208"/>
      <c r="X106" s="205"/>
      <c r="Y106" s="528"/>
      <c r="Z106" s="205"/>
      <c r="AA106" s="211"/>
      <c r="AB106" s="208"/>
      <c r="AC106" s="205"/>
      <c r="AD106" s="528"/>
      <c r="AE106" s="205"/>
      <c r="AF106" s="211"/>
      <c r="AG106" s="208"/>
      <c r="AH106" s="205"/>
      <c r="AI106" s="528"/>
      <c r="AJ106" s="205"/>
      <c r="AK106" s="211"/>
      <c r="AL106" s="208"/>
      <c r="AM106" s="205"/>
      <c r="AN106" s="528"/>
      <c r="AO106" s="205"/>
      <c r="AP106" s="211"/>
      <c r="AQ106" s="208"/>
      <c r="AR106" s="205"/>
      <c r="AS106" s="528"/>
      <c r="AT106" s="205"/>
      <c r="AU106" s="211"/>
      <c r="AV106" s="208"/>
      <c r="AW106" s="205"/>
      <c r="AX106" s="528"/>
    </row>
    <row r="107" spans="1:50" ht="14.25" hidden="1" customHeight="1" outlineLevel="1" collapsed="1">
      <c r="B107" s="540" t="s">
        <v>202</v>
      </c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1"/>
      <c r="N107" s="544" t="s">
        <v>130</v>
      </c>
      <c r="O107" s="544" t="s">
        <v>77</v>
      </c>
      <c r="P107" s="546">
        <v>45888</v>
      </c>
      <c r="Q107" s="547"/>
      <c r="R107" s="547"/>
      <c r="S107" s="547"/>
      <c r="T107" s="547"/>
      <c r="U107" s="548">
        <f>P107+1</f>
        <v>45889</v>
      </c>
      <c r="V107" s="549"/>
      <c r="W107" s="549"/>
      <c r="X107" s="549"/>
      <c r="Y107" s="549"/>
      <c r="Z107" s="546">
        <f t="shared" ref="Z107" si="67">U107+1</f>
        <v>45890</v>
      </c>
      <c r="AA107" s="547"/>
      <c r="AB107" s="547"/>
      <c r="AC107" s="547"/>
      <c r="AD107" s="547"/>
      <c r="AE107" s="548">
        <f t="shared" ref="AE107" si="68">Z107+1</f>
        <v>45891</v>
      </c>
      <c r="AF107" s="549"/>
      <c r="AG107" s="549"/>
      <c r="AH107" s="549"/>
      <c r="AI107" s="549"/>
      <c r="AJ107" s="530">
        <f t="shared" ref="AJ107" si="69">AE107+1</f>
        <v>45892</v>
      </c>
      <c r="AK107" s="531"/>
      <c r="AL107" s="531"/>
      <c r="AM107" s="531"/>
      <c r="AN107" s="532"/>
      <c r="AO107" s="548">
        <f t="shared" ref="AO107" si="70">AJ107+1</f>
        <v>45893</v>
      </c>
      <c r="AP107" s="549"/>
      <c r="AQ107" s="549"/>
      <c r="AR107" s="549"/>
      <c r="AS107" s="549"/>
      <c r="AT107" s="530">
        <f t="shared" ref="AT107" si="71">AO107+1</f>
        <v>45894</v>
      </c>
      <c r="AU107" s="531"/>
      <c r="AV107" s="531"/>
      <c r="AW107" s="531"/>
      <c r="AX107" s="532"/>
    </row>
    <row r="108" spans="1:50" ht="14.25" hidden="1" customHeight="1" outlineLevel="1">
      <c r="B108" s="542"/>
      <c r="C108" s="542"/>
      <c r="D108" s="542"/>
      <c r="E108" s="542"/>
      <c r="F108" s="542"/>
      <c r="G108" s="542"/>
      <c r="H108" s="542"/>
      <c r="I108" s="542"/>
      <c r="J108" s="542"/>
      <c r="K108" s="542"/>
      <c r="L108" s="542"/>
      <c r="M108" s="543"/>
      <c r="N108" s="545"/>
      <c r="O108" s="545"/>
      <c r="P108" s="533">
        <f>P107</f>
        <v>45888</v>
      </c>
      <c r="Q108" s="533"/>
      <c r="R108" s="533"/>
      <c r="S108" s="533"/>
      <c r="T108" s="533"/>
      <c r="U108" s="534">
        <f>U107</f>
        <v>45889</v>
      </c>
      <c r="V108" s="534"/>
      <c r="W108" s="534"/>
      <c r="X108" s="534"/>
      <c r="Y108" s="534"/>
      <c r="Z108" s="533">
        <f t="shared" ref="Z108" si="72">Z107</f>
        <v>45890</v>
      </c>
      <c r="AA108" s="533"/>
      <c r="AB108" s="533"/>
      <c r="AC108" s="533"/>
      <c r="AD108" s="533"/>
      <c r="AE108" s="534">
        <f t="shared" ref="AE108" si="73">AE107</f>
        <v>45891</v>
      </c>
      <c r="AF108" s="534"/>
      <c r="AG108" s="534"/>
      <c r="AH108" s="534"/>
      <c r="AI108" s="534"/>
      <c r="AJ108" s="535">
        <f t="shared" ref="AJ108" si="74">AJ107</f>
        <v>45892</v>
      </c>
      <c r="AK108" s="536"/>
      <c r="AL108" s="536"/>
      <c r="AM108" s="536"/>
      <c r="AN108" s="537"/>
      <c r="AO108" s="534">
        <f t="shared" ref="AO108" si="75">AO107</f>
        <v>45893</v>
      </c>
      <c r="AP108" s="534"/>
      <c r="AQ108" s="534"/>
      <c r="AR108" s="534"/>
      <c r="AS108" s="534"/>
      <c r="AT108" s="535">
        <f t="shared" ref="AT108" si="76">AT107</f>
        <v>45894</v>
      </c>
      <c r="AU108" s="536"/>
      <c r="AV108" s="536"/>
      <c r="AW108" s="536"/>
      <c r="AX108" s="537"/>
    </row>
    <row r="109" spans="1:50" ht="14.25" hidden="1" customHeight="1" outlineLevel="1">
      <c r="B109" s="501" t="s">
        <v>131</v>
      </c>
      <c r="C109" s="501" t="s">
        <v>132</v>
      </c>
      <c r="D109" s="501"/>
      <c r="E109" s="501" t="s">
        <v>133</v>
      </c>
      <c r="F109" s="501"/>
      <c r="G109" s="501"/>
      <c r="H109" s="501" t="s">
        <v>134</v>
      </c>
      <c r="I109" s="529" t="s">
        <v>135</v>
      </c>
      <c r="J109" s="529"/>
      <c r="K109" s="529"/>
      <c r="L109" s="529" t="s">
        <v>134</v>
      </c>
      <c r="M109" s="529" t="s">
        <v>136</v>
      </c>
      <c r="N109" s="538"/>
      <c r="O109" s="525" t="s">
        <v>137</v>
      </c>
      <c r="P109" s="525" t="s">
        <v>138</v>
      </c>
      <c r="Q109" s="525"/>
      <c r="R109" s="525"/>
      <c r="S109" s="525"/>
      <c r="T109" s="525" t="s">
        <v>134</v>
      </c>
      <c r="U109" s="525" t="s">
        <v>138</v>
      </c>
      <c r="V109" s="525"/>
      <c r="W109" s="525"/>
      <c r="X109" s="525"/>
      <c r="Y109" s="525" t="s">
        <v>134</v>
      </c>
      <c r="Z109" s="525" t="s">
        <v>138</v>
      </c>
      <c r="AA109" s="525"/>
      <c r="AB109" s="525"/>
      <c r="AC109" s="525"/>
      <c r="AD109" s="525" t="s">
        <v>134</v>
      </c>
      <c r="AE109" s="525" t="s">
        <v>138</v>
      </c>
      <c r="AF109" s="525"/>
      <c r="AG109" s="525"/>
      <c r="AH109" s="525"/>
      <c r="AI109" s="525" t="s">
        <v>134</v>
      </c>
      <c r="AJ109" s="525" t="s">
        <v>138</v>
      </c>
      <c r="AK109" s="525"/>
      <c r="AL109" s="525"/>
      <c r="AM109" s="525"/>
      <c r="AN109" s="525" t="s">
        <v>134</v>
      </c>
      <c r="AO109" s="525" t="s">
        <v>138</v>
      </c>
      <c r="AP109" s="525"/>
      <c r="AQ109" s="525"/>
      <c r="AR109" s="525"/>
      <c r="AS109" s="525" t="s">
        <v>134</v>
      </c>
      <c r="AT109" s="525" t="s">
        <v>138</v>
      </c>
      <c r="AU109" s="525"/>
      <c r="AV109" s="525"/>
      <c r="AW109" s="525"/>
      <c r="AX109" s="525" t="s">
        <v>134</v>
      </c>
    </row>
    <row r="110" spans="1:50" ht="14.25" hidden="1" customHeight="1" outlineLevel="1">
      <c r="B110" s="501"/>
      <c r="C110" s="501"/>
      <c r="D110" s="501"/>
      <c r="E110" s="501" t="s">
        <v>139</v>
      </c>
      <c r="F110" s="501"/>
      <c r="G110" s="501"/>
      <c r="H110" s="501"/>
      <c r="I110" s="529" t="s">
        <v>139</v>
      </c>
      <c r="J110" s="529"/>
      <c r="K110" s="529"/>
      <c r="L110" s="529"/>
      <c r="M110" s="529"/>
      <c r="N110" s="538"/>
      <c r="O110" s="525"/>
      <c r="P110" s="525" t="s">
        <v>140</v>
      </c>
      <c r="Q110" s="525"/>
      <c r="R110" s="525"/>
      <c r="S110" s="525"/>
      <c r="T110" s="525"/>
      <c r="U110" s="525" t="s">
        <v>140</v>
      </c>
      <c r="V110" s="525"/>
      <c r="W110" s="525"/>
      <c r="X110" s="525"/>
      <c r="Y110" s="525"/>
      <c r="Z110" s="525" t="s">
        <v>140</v>
      </c>
      <c r="AA110" s="525"/>
      <c r="AB110" s="525"/>
      <c r="AC110" s="525"/>
      <c r="AD110" s="525"/>
      <c r="AE110" s="525" t="s">
        <v>140</v>
      </c>
      <c r="AF110" s="525"/>
      <c r="AG110" s="525"/>
      <c r="AH110" s="525"/>
      <c r="AI110" s="525"/>
      <c r="AJ110" s="525" t="s">
        <v>140</v>
      </c>
      <c r="AK110" s="525"/>
      <c r="AL110" s="525"/>
      <c r="AM110" s="525"/>
      <c r="AN110" s="525"/>
      <c r="AO110" s="525" t="s">
        <v>140</v>
      </c>
      <c r="AP110" s="525"/>
      <c r="AQ110" s="525"/>
      <c r="AR110" s="525"/>
      <c r="AS110" s="525"/>
      <c r="AT110" s="525" t="s">
        <v>140</v>
      </c>
      <c r="AU110" s="525"/>
      <c r="AV110" s="525"/>
      <c r="AW110" s="525"/>
      <c r="AX110" s="525"/>
    </row>
    <row r="111" spans="1:50" ht="14.25" hidden="1" customHeight="1" outlineLevel="1">
      <c r="A111" s="200"/>
      <c r="B111" s="501"/>
      <c r="C111" s="501"/>
      <c r="D111" s="501"/>
      <c r="E111" s="203" t="s">
        <v>141</v>
      </c>
      <c r="F111" s="203" t="s">
        <v>142</v>
      </c>
      <c r="G111" s="203" t="s">
        <v>143</v>
      </c>
      <c r="H111" s="501"/>
      <c r="I111" s="204" t="s">
        <v>141</v>
      </c>
      <c r="J111" s="204" t="s">
        <v>142</v>
      </c>
      <c r="K111" s="204" t="s">
        <v>143</v>
      </c>
      <c r="L111" s="529"/>
      <c r="M111" s="529"/>
      <c r="N111" s="538"/>
      <c r="O111" s="525"/>
      <c r="P111" s="205" t="s">
        <v>141</v>
      </c>
      <c r="Q111" s="205" t="s">
        <v>142</v>
      </c>
      <c r="R111" s="205" t="s">
        <v>143</v>
      </c>
      <c r="S111" s="205" t="s">
        <v>136</v>
      </c>
      <c r="T111" s="525"/>
      <c r="U111" s="205" t="s">
        <v>141</v>
      </c>
      <c r="V111" s="205" t="s">
        <v>142</v>
      </c>
      <c r="W111" s="205" t="s">
        <v>143</v>
      </c>
      <c r="X111" s="205" t="s">
        <v>136</v>
      </c>
      <c r="Y111" s="525"/>
      <c r="Z111" s="205" t="s">
        <v>141</v>
      </c>
      <c r="AA111" s="205" t="s">
        <v>142</v>
      </c>
      <c r="AB111" s="205" t="s">
        <v>143</v>
      </c>
      <c r="AC111" s="205" t="s">
        <v>136</v>
      </c>
      <c r="AD111" s="525"/>
      <c r="AE111" s="205" t="s">
        <v>141</v>
      </c>
      <c r="AF111" s="205" t="s">
        <v>142</v>
      </c>
      <c r="AG111" s="205" t="s">
        <v>143</v>
      </c>
      <c r="AH111" s="205" t="s">
        <v>136</v>
      </c>
      <c r="AI111" s="525"/>
      <c r="AJ111" s="205" t="s">
        <v>141</v>
      </c>
      <c r="AK111" s="205" t="s">
        <v>142</v>
      </c>
      <c r="AL111" s="205" t="s">
        <v>143</v>
      </c>
      <c r="AM111" s="205" t="s">
        <v>136</v>
      </c>
      <c r="AN111" s="525"/>
      <c r="AO111" s="205" t="s">
        <v>141</v>
      </c>
      <c r="AP111" s="205" t="s">
        <v>142</v>
      </c>
      <c r="AQ111" s="205" t="s">
        <v>143</v>
      </c>
      <c r="AR111" s="205" t="s">
        <v>136</v>
      </c>
      <c r="AS111" s="525"/>
      <c r="AT111" s="205" t="s">
        <v>141</v>
      </c>
      <c r="AU111" s="205" t="s">
        <v>142</v>
      </c>
      <c r="AV111" s="205" t="s">
        <v>143</v>
      </c>
      <c r="AW111" s="205" t="s">
        <v>136</v>
      </c>
      <c r="AX111" s="525"/>
    </row>
    <row r="112" spans="1:50" ht="14.25" hidden="1" customHeight="1" outlineLevel="1">
      <c r="A112" s="278"/>
      <c r="B112" s="501" t="s">
        <v>144</v>
      </c>
      <c r="C112" s="203">
        <v>1</v>
      </c>
      <c r="D112" s="206" t="s">
        <v>184</v>
      </c>
      <c r="E112" s="207">
        <v>4</v>
      </c>
      <c r="F112" s="203">
        <v>3300</v>
      </c>
      <c r="G112" s="208">
        <f t="shared" ref="G112:G139" si="77">F112/E112</f>
        <v>825</v>
      </c>
      <c r="H112" s="526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27">
        <f>IFERROR(AVERAGE(K112:K141),"-")</f>
        <v>751.19372326403175</v>
      </c>
      <c r="M112" s="209">
        <f>RANK(K112, K$112:$K$141)</f>
        <v>15</v>
      </c>
      <c r="N112" s="538"/>
      <c r="O112" s="525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28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28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28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28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28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28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28">
        <f>AVERAGE(AV112:AV141)</f>
        <v>753.68371281571922</v>
      </c>
    </row>
    <row r="113" spans="1:50" ht="14.25" hidden="1" customHeight="1" outlineLevel="1">
      <c r="A113" s="278"/>
      <c r="B113" s="501"/>
      <c r="C113" s="203">
        <v>2</v>
      </c>
      <c r="D113" s="206" t="s">
        <v>181</v>
      </c>
      <c r="E113" s="207">
        <v>3</v>
      </c>
      <c r="F113" s="203">
        <v>3600</v>
      </c>
      <c r="G113" s="208">
        <f t="shared" si="77"/>
        <v>1200</v>
      </c>
      <c r="H113" s="526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27"/>
      <c r="M113" s="209">
        <f>RANK(K113, K$112:$K$141)</f>
        <v>2</v>
      </c>
      <c r="N113" s="538"/>
      <c r="O113" s="525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28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28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28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28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28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28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28"/>
    </row>
    <row r="114" spans="1:50" ht="14.25" hidden="1" customHeight="1" outlineLevel="1">
      <c r="A114" s="278"/>
      <c r="B114" s="501"/>
      <c r="C114" s="203">
        <v>3</v>
      </c>
      <c r="D114" s="206" t="s">
        <v>178</v>
      </c>
      <c r="E114" s="207">
        <v>4</v>
      </c>
      <c r="F114" s="203">
        <v>2700</v>
      </c>
      <c r="G114" s="208">
        <f t="shared" si="77"/>
        <v>675</v>
      </c>
      <c r="H114" s="526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27"/>
      <c r="M114" s="209">
        <f>RANK(K114, K$112:$K$141)</f>
        <v>25</v>
      </c>
      <c r="N114" s="538"/>
      <c r="O114" s="525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28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28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28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28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28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28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28"/>
    </row>
    <row r="115" spans="1:50" ht="14.25" hidden="1" customHeight="1" outlineLevel="1">
      <c r="A115" s="278"/>
      <c r="B115" s="501"/>
      <c r="C115" s="203">
        <v>4</v>
      </c>
      <c r="D115" s="206" t="s">
        <v>183</v>
      </c>
      <c r="E115" s="207">
        <v>4</v>
      </c>
      <c r="F115" s="203">
        <v>3300</v>
      </c>
      <c r="G115" s="208">
        <f t="shared" si="77"/>
        <v>825</v>
      </c>
      <c r="H115" s="526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27"/>
      <c r="M115" s="209">
        <f>RANK(K115, K$112:$K$141)</f>
        <v>11</v>
      </c>
      <c r="N115" s="538"/>
      <c r="O115" s="525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28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28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28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28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28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28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28"/>
    </row>
    <row r="116" spans="1:50" ht="14.25" hidden="1" customHeight="1" outlineLevel="1">
      <c r="A116" s="278"/>
      <c r="B116" s="501"/>
      <c r="C116" s="203">
        <v>5</v>
      </c>
      <c r="D116" s="206" t="s">
        <v>179</v>
      </c>
      <c r="E116" s="207">
        <v>4</v>
      </c>
      <c r="F116" s="203">
        <v>3300</v>
      </c>
      <c r="G116" s="208">
        <f t="shared" si="77"/>
        <v>825</v>
      </c>
      <c r="H116" s="526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27"/>
      <c r="M116" s="209">
        <f>RANK(K116, K$112:$K$141)</f>
        <v>19</v>
      </c>
      <c r="N116" s="538"/>
      <c r="O116" s="525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28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28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28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28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28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28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28"/>
    </row>
    <row r="117" spans="1:50" ht="14.25" hidden="1" customHeight="1" outlineLevel="1">
      <c r="A117" s="278"/>
      <c r="B117" s="501"/>
      <c r="C117" s="203">
        <v>6</v>
      </c>
      <c r="D117" s="206" t="s">
        <v>174</v>
      </c>
      <c r="E117" s="207">
        <v>4</v>
      </c>
      <c r="F117" s="203">
        <v>3300</v>
      </c>
      <c r="G117" s="208">
        <f t="shared" si="77"/>
        <v>825</v>
      </c>
      <c r="H117" s="526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27"/>
      <c r="M117" s="209">
        <f>RANK(K117, K$112:$K$141)</f>
        <v>16</v>
      </c>
      <c r="N117" s="538"/>
      <c r="O117" s="525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28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28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28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28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28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28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28"/>
    </row>
    <row r="118" spans="1:50" ht="14.25" hidden="1" customHeight="1" outlineLevel="1">
      <c r="A118" s="278"/>
      <c r="B118" s="501"/>
      <c r="C118" s="203">
        <v>7</v>
      </c>
      <c r="D118" s="206" t="s">
        <v>177</v>
      </c>
      <c r="E118" s="207">
        <v>5</v>
      </c>
      <c r="F118" s="203">
        <v>3300</v>
      </c>
      <c r="G118" s="208">
        <f t="shared" si="77"/>
        <v>660</v>
      </c>
      <c r="H118" s="526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27"/>
      <c r="M118" s="209">
        <f>RANK(K118, K$112:$K$141)</f>
        <v>27</v>
      </c>
      <c r="N118" s="538"/>
      <c r="O118" s="525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28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28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28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28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28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28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28"/>
    </row>
    <row r="119" spans="1:50" ht="14.25" hidden="1" customHeight="1" outlineLevel="1">
      <c r="A119" s="278"/>
      <c r="B119" s="501"/>
      <c r="C119" s="203">
        <v>8</v>
      </c>
      <c r="D119" s="206" t="s">
        <v>175</v>
      </c>
      <c r="E119" s="207">
        <v>3</v>
      </c>
      <c r="F119" s="203">
        <v>3600</v>
      </c>
      <c r="G119" s="208">
        <f t="shared" si="77"/>
        <v>1200</v>
      </c>
      <c r="H119" s="526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27"/>
      <c r="M119" s="209">
        <f>RANK(K119, K$112:$K$141)</f>
        <v>4</v>
      </c>
      <c r="N119" s="538"/>
      <c r="O119" s="525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28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28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28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28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28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28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28"/>
    </row>
    <row r="120" spans="1:50" ht="14.25" hidden="1" customHeight="1" outlineLevel="1">
      <c r="A120" s="278"/>
      <c r="B120" s="501"/>
      <c r="C120" s="203">
        <v>9</v>
      </c>
      <c r="D120" s="206" t="s">
        <v>182</v>
      </c>
      <c r="E120" s="207">
        <v>3</v>
      </c>
      <c r="F120" s="203">
        <v>3000</v>
      </c>
      <c r="G120" s="208">
        <f t="shared" si="77"/>
        <v>1000</v>
      </c>
      <c r="H120" s="526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27"/>
      <c r="M120" s="209">
        <f>RANK(K120, K$112:$K$141)</f>
        <v>10</v>
      </c>
      <c r="N120" s="538"/>
      <c r="O120" s="525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28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28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28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28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28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28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28"/>
    </row>
    <row r="121" spans="1:50" ht="14.25" hidden="1" customHeight="1" outlineLevel="1">
      <c r="A121" s="278"/>
      <c r="B121" s="501"/>
      <c r="C121" s="203">
        <v>10</v>
      </c>
      <c r="D121" s="206" t="s">
        <v>176</v>
      </c>
      <c r="E121" s="207">
        <v>4</v>
      </c>
      <c r="F121" s="203">
        <v>3000</v>
      </c>
      <c r="G121" s="208">
        <f t="shared" si="77"/>
        <v>750</v>
      </c>
      <c r="H121" s="526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27"/>
      <c r="M121" s="209">
        <f>RANK(K121, K$112:$K$141)</f>
        <v>21</v>
      </c>
      <c r="N121" s="538"/>
      <c r="O121" s="525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28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28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28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28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28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28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28"/>
    </row>
    <row r="122" spans="1:50" ht="14.25" hidden="1" customHeight="1" outlineLevel="1">
      <c r="A122" s="278"/>
      <c r="B122" s="501"/>
      <c r="C122" s="203">
        <v>11</v>
      </c>
      <c r="D122" s="206" t="s">
        <v>173</v>
      </c>
      <c r="E122" s="207">
        <v>3</v>
      </c>
      <c r="F122" s="203">
        <v>3300</v>
      </c>
      <c r="G122" s="208">
        <f t="shared" si="77"/>
        <v>1100</v>
      </c>
      <c r="H122" s="526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27"/>
      <c r="M122" s="209">
        <f>RANK(K122, K$112:$K$141)</f>
        <v>7</v>
      </c>
      <c r="N122" s="538"/>
      <c r="O122" s="525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28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28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28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28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28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28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28"/>
    </row>
    <row r="123" spans="1:50" ht="14.25" hidden="1" customHeight="1" outlineLevel="1">
      <c r="A123" s="278"/>
      <c r="B123" s="501"/>
      <c r="C123" s="203">
        <v>12</v>
      </c>
      <c r="D123" s="206" t="s">
        <v>180</v>
      </c>
      <c r="E123" s="207">
        <v>3</v>
      </c>
      <c r="F123" s="203">
        <v>3600</v>
      </c>
      <c r="G123" s="208">
        <f t="shared" si="77"/>
        <v>1200</v>
      </c>
      <c r="H123" s="526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27"/>
      <c r="M123" s="209">
        <f>RANK(K123, K$112:$K$141)</f>
        <v>5</v>
      </c>
      <c r="N123" s="538"/>
      <c r="O123" s="525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28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28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28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28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28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28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28"/>
    </row>
    <row r="124" spans="1:50" ht="14.25" hidden="1" customHeight="1" outlineLevel="1">
      <c r="A124" s="278"/>
      <c r="B124" s="501"/>
      <c r="C124" s="203">
        <v>13</v>
      </c>
      <c r="D124" s="206" t="s">
        <v>203</v>
      </c>
      <c r="E124" s="207">
        <v>3</v>
      </c>
      <c r="F124" s="203">
        <v>3300</v>
      </c>
      <c r="G124" s="208">
        <f t="shared" si="77"/>
        <v>1100</v>
      </c>
      <c r="H124" s="526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27"/>
      <c r="M124" s="209">
        <f>RANK(K124, K$112:$K$141)</f>
        <v>9</v>
      </c>
      <c r="N124" s="538"/>
      <c r="O124" s="525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28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28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28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28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28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28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28"/>
    </row>
    <row r="125" spans="1:50" ht="14.25" hidden="1" customHeight="1" outlineLevel="1">
      <c r="A125" s="278"/>
      <c r="B125" s="501"/>
      <c r="C125" s="203">
        <v>14</v>
      </c>
      <c r="D125" s="206" t="s">
        <v>198</v>
      </c>
      <c r="E125" s="207">
        <v>4</v>
      </c>
      <c r="F125" s="203">
        <v>3300</v>
      </c>
      <c r="G125" s="208">
        <f t="shared" si="77"/>
        <v>825</v>
      </c>
      <c r="H125" s="526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27"/>
      <c r="M125" s="209">
        <f>RANK(K125, K$112:$K$141)</f>
        <v>12</v>
      </c>
      <c r="N125" s="538"/>
      <c r="O125" s="525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28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28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28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28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28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28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28"/>
    </row>
    <row r="126" spans="1:50" ht="14.25" hidden="1" customHeight="1" outlineLevel="1">
      <c r="A126" s="278"/>
      <c r="B126" s="501"/>
      <c r="C126" s="203">
        <v>15</v>
      </c>
      <c r="D126" s="206" t="s">
        <v>197</v>
      </c>
      <c r="E126" s="207">
        <v>3</v>
      </c>
      <c r="F126" s="203">
        <v>3600</v>
      </c>
      <c r="G126" s="208">
        <f t="shared" si="77"/>
        <v>1200</v>
      </c>
      <c r="H126" s="526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27"/>
      <c r="M126" s="209">
        <f>RANK(K126, K$112:$K$141)</f>
        <v>1</v>
      </c>
      <c r="N126" s="538"/>
      <c r="O126" s="525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28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28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28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28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28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28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28"/>
    </row>
    <row r="127" spans="1:50" ht="14.25" hidden="1" customHeight="1" outlineLevel="1">
      <c r="A127" s="278"/>
      <c r="B127" s="501"/>
      <c r="C127" s="203">
        <v>16</v>
      </c>
      <c r="D127" s="206" t="s">
        <v>194</v>
      </c>
      <c r="E127" s="207">
        <v>4</v>
      </c>
      <c r="F127" s="203">
        <v>2700</v>
      </c>
      <c r="G127" s="208">
        <f t="shared" si="77"/>
        <v>675</v>
      </c>
      <c r="H127" s="526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27"/>
      <c r="M127" s="209">
        <f>RANK(K127, K$112:$K$141)</f>
        <v>24</v>
      </c>
      <c r="N127" s="538"/>
      <c r="O127" s="525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28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28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28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28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28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28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28"/>
    </row>
    <row r="128" spans="1:50" ht="14.25" hidden="1" customHeight="1" outlineLevel="1">
      <c r="A128" s="278"/>
      <c r="B128" s="501"/>
      <c r="C128" s="203">
        <v>17</v>
      </c>
      <c r="D128" s="206" t="s">
        <v>188</v>
      </c>
      <c r="E128" s="207">
        <v>4</v>
      </c>
      <c r="F128" s="203">
        <v>3300</v>
      </c>
      <c r="G128" s="208">
        <f t="shared" si="77"/>
        <v>825</v>
      </c>
      <c r="H128" s="526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27"/>
      <c r="M128" s="209">
        <f>RANK(K128, K$112:$K$141)</f>
        <v>18</v>
      </c>
      <c r="N128" s="538"/>
      <c r="O128" s="525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28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28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28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28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28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28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28"/>
    </row>
    <row r="129" spans="1:50" ht="14.25" hidden="1" customHeight="1" outlineLevel="1">
      <c r="A129" s="278"/>
      <c r="B129" s="501"/>
      <c r="C129" s="203">
        <v>18</v>
      </c>
      <c r="D129" s="206" t="s">
        <v>195</v>
      </c>
      <c r="E129" s="207">
        <v>4</v>
      </c>
      <c r="F129" s="203">
        <v>3300</v>
      </c>
      <c r="G129" s="208">
        <f t="shared" si="77"/>
        <v>825</v>
      </c>
      <c r="H129" s="526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27"/>
      <c r="M129" s="209">
        <f>RANK(K129, K$112:$K$141)</f>
        <v>17</v>
      </c>
      <c r="N129" s="538"/>
      <c r="O129" s="525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28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28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28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28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28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28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28"/>
    </row>
    <row r="130" spans="1:50" ht="14.25" hidden="1" customHeight="1" outlineLevel="1">
      <c r="A130" s="278"/>
      <c r="B130" s="501"/>
      <c r="C130" s="203">
        <v>19</v>
      </c>
      <c r="D130" s="206" t="s">
        <v>199</v>
      </c>
      <c r="E130" s="207">
        <v>4</v>
      </c>
      <c r="F130" s="203">
        <v>3300</v>
      </c>
      <c r="G130" s="208">
        <f t="shared" si="77"/>
        <v>825</v>
      </c>
      <c r="H130" s="526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27"/>
      <c r="M130" s="209">
        <f>RANK(K130, K$112:$K$141)</f>
        <v>13</v>
      </c>
      <c r="N130" s="538"/>
      <c r="O130" s="525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28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28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28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28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28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28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28"/>
    </row>
    <row r="131" spans="1:50" ht="14.25" hidden="1" customHeight="1" outlineLevel="1">
      <c r="A131" s="278"/>
      <c r="B131" s="501"/>
      <c r="C131" s="203">
        <v>20</v>
      </c>
      <c r="D131" s="206" t="s">
        <v>193</v>
      </c>
      <c r="E131" s="207">
        <v>5</v>
      </c>
      <c r="F131" s="203">
        <v>3300</v>
      </c>
      <c r="G131" s="208">
        <f t="shared" si="77"/>
        <v>660</v>
      </c>
      <c r="H131" s="526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27"/>
      <c r="M131" s="209">
        <f>RANK(K131, K$112:$K$141)</f>
        <v>26</v>
      </c>
      <c r="N131" s="538"/>
      <c r="O131" s="525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28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28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28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28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28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28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28"/>
    </row>
    <row r="132" spans="1:50" ht="14.25" hidden="1" customHeight="1" outlineLevel="1">
      <c r="A132" s="278"/>
      <c r="B132" s="501"/>
      <c r="C132" s="203">
        <v>21</v>
      </c>
      <c r="D132" s="206" t="s">
        <v>190</v>
      </c>
      <c r="E132" s="207">
        <v>3</v>
      </c>
      <c r="F132" s="203">
        <v>3600</v>
      </c>
      <c r="G132" s="208">
        <f t="shared" si="77"/>
        <v>1200</v>
      </c>
      <c r="H132" s="526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27"/>
      <c r="M132" s="209">
        <f>RANK(K132, K$112:$K$141)</f>
        <v>6</v>
      </c>
      <c r="N132" s="538"/>
      <c r="O132" s="525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28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28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28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28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28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28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28"/>
    </row>
    <row r="133" spans="1:50" ht="14.25" hidden="1" customHeight="1" outlineLevel="1">
      <c r="A133" s="278"/>
      <c r="B133" s="501"/>
      <c r="C133" s="203">
        <v>22</v>
      </c>
      <c r="D133" s="206" t="s">
        <v>196</v>
      </c>
      <c r="E133" s="207">
        <v>3</v>
      </c>
      <c r="F133" s="203">
        <v>3600</v>
      </c>
      <c r="G133" s="208">
        <f t="shared" si="77"/>
        <v>1200</v>
      </c>
      <c r="H133" s="526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27"/>
      <c r="M133" s="209">
        <f>RANK(K133, K$112:$K$141)</f>
        <v>3</v>
      </c>
      <c r="N133" s="538"/>
      <c r="O133" s="525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28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28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28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28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28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28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28"/>
    </row>
    <row r="134" spans="1:50" ht="14.25" hidden="1" customHeight="1" outlineLevel="1">
      <c r="A134" s="278"/>
      <c r="B134" s="501"/>
      <c r="C134" s="203">
        <v>23</v>
      </c>
      <c r="D134" s="206" t="s">
        <v>201</v>
      </c>
      <c r="E134" s="207">
        <v>3</v>
      </c>
      <c r="F134" s="203">
        <v>3300</v>
      </c>
      <c r="G134" s="208">
        <f t="shared" si="77"/>
        <v>1100</v>
      </c>
      <c r="H134" s="526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27"/>
      <c r="M134" s="209">
        <f>RANK(K134, K$112:$K$141)</f>
        <v>8</v>
      </c>
      <c r="N134" s="538"/>
      <c r="O134" s="525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28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28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28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28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28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28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28"/>
    </row>
    <row r="135" spans="1:50" ht="14.25" hidden="1" customHeight="1" outlineLevel="1">
      <c r="A135" s="278"/>
      <c r="B135" s="501"/>
      <c r="C135" s="203">
        <v>24</v>
      </c>
      <c r="D135" s="206" t="s">
        <v>192</v>
      </c>
      <c r="E135" s="207">
        <v>4</v>
      </c>
      <c r="F135" s="203">
        <v>3000</v>
      </c>
      <c r="G135" s="208">
        <f t="shared" si="77"/>
        <v>750</v>
      </c>
      <c r="H135" s="526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27"/>
      <c r="M135" s="209">
        <f>RANK(K135, K$112:$K$141)</f>
        <v>20</v>
      </c>
      <c r="N135" s="538"/>
      <c r="O135" s="525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28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28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28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28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28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28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28"/>
    </row>
    <row r="136" spans="1:50" ht="14.25" hidden="1" customHeight="1" outlineLevel="1">
      <c r="A136" s="278"/>
      <c r="B136" s="501"/>
      <c r="C136" s="203">
        <v>25</v>
      </c>
      <c r="D136" s="206" t="s">
        <v>189</v>
      </c>
      <c r="E136" s="207">
        <v>13</v>
      </c>
      <c r="F136" s="203">
        <v>3600</v>
      </c>
      <c r="G136" s="208">
        <f t="shared" si="77"/>
        <v>276.92307692307691</v>
      </c>
      <c r="H136" s="526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27"/>
      <c r="M136" s="209">
        <f>RANK(K136, K$112:$K$141)</f>
        <v>28</v>
      </c>
      <c r="N136" s="538"/>
      <c r="O136" s="525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28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28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28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28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28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28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28"/>
    </row>
    <row r="137" spans="1:50" ht="14.25" hidden="1" customHeight="1" outlineLevel="1">
      <c r="A137" s="278"/>
      <c r="B137" s="501"/>
      <c r="C137" s="203">
        <v>26</v>
      </c>
      <c r="D137" s="206" t="s">
        <v>185</v>
      </c>
      <c r="E137" s="207">
        <v>4</v>
      </c>
      <c r="F137" s="203">
        <v>3000</v>
      </c>
      <c r="G137" s="208">
        <f t="shared" si="77"/>
        <v>750</v>
      </c>
      <c r="H137" s="526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27"/>
      <c r="M137" s="209">
        <f>RANK(K137, K$112:$K$141)</f>
        <v>23</v>
      </c>
      <c r="N137" s="538"/>
      <c r="O137" s="525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28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28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28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28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28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28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28"/>
    </row>
    <row r="138" spans="1:50" ht="14.25" hidden="1" customHeight="1" outlineLevel="1">
      <c r="A138" s="278"/>
      <c r="B138" s="501"/>
      <c r="C138" s="203">
        <v>27</v>
      </c>
      <c r="D138" s="206" t="s">
        <v>187</v>
      </c>
      <c r="E138" s="207">
        <v>4</v>
      </c>
      <c r="F138" s="203">
        <v>3000</v>
      </c>
      <c r="G138" s="208">
        <f t="shared" si="77"/>
        <v>750</v>
      </c>
      <c r="H138" s="526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27"/>
      <c r="M138" s="209">
        <f>RANK(K138, K$112:$K$141)</f>
        <v>22</v>
      </c>
      <c r="N138" s="538"/>
      <c r="O138" s="525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28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28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28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28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28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28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28"/>
    </row>
    <row r="139" spans="1:50" ht="14.25" hidden="1" customHeight="1" outlineLevel="1">
      <c r="A139" s="278"/>
      <c r="B139" s="501"/>
      <c r="C139" s="203">
        <v>28</v>
      </c>
      <c r="D139" s="206" t="s">
        <v>191</v>
      </c>
      <c r="E139" s="203">
        <v>4</v>
      </c>
      <c r="F139" s="203">
        <v>3300</v>
      </c>
      <c r="G139" s="208">
        <f t="shared" si="77"/>
        <v>825</v>
      </c>
      <c r="H139" s="526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27"/>
      <c r="M139" s="209">
        <f>RANK(K139, K$112:$K$141)</f>
        <v>14</v>
      </c>
      <c r="N139" s="538"/>
      <c r="O139" s="525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28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28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28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28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28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28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28"/>
    </row>
    <row r="140" spans="1:50" ht="14.25" hidden="1" customHeight="1" outlineLevel="1">
      <c r="B140" s="501"/>
      <c r="C140" s="203">
        <v>29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38"/>
      <c r="O140" s="525"/>
      <c r="P140" s="205"/>
      <c r="Q140" s="211"/>
      <c r="R140" s="208"/>
      <c r="S140" s="205"/>
      <c r="T140" s="528"/>
      <c r="U140" s="205"/>
      <c r="V140" s="211"/>
      <c r="W140" s="208"/>
      <c r="X140" s="205"/>
      <c r="Y140" s="528"/>
      <c r="Z140" s="205"/>
      <c r="AA140" s="211"/>
      <c r="AB140" s="208"/>
      <c r="AC140" s="205"/>
      <c r="AD140" s="528"/>
      <c r="AE140" s="205"/>
      <c r="AF140" s="211"/>
      <c r="AG140" s="208"/>
      <c r="AH140" s="205"/>
      <c r="AI140" s="528"/>
      <c r="AJ140" s="205"/>
      <c r="AK140" s="211"/>
      <c r="AL140" s="208"/>
      <c r="AM140" s="205"/>
      <c r="AN140" s="528"/>
      <c r="AO140" s="205"/>
      <c r="AP140" s="211"/>
      <c r="AQ140" s="208"/>
      <c r="AR140" s="205"/>
      <c r="AS140" s="528"/>
      <c r="AT140" s="205"/>
      <c r="AU140" s="211"/>
      <c r="AV140" s="208"/>
      <c r="AW140" s="205"/>
      <c r="AX140" s="528"/>
    </row>
    <row r="141" spans="1:50" ht="14.25" hidden="1" customHeight="1" outlineLevel="1">
      <c r="B141" s="501"/>
      <c r="C141" s="203">
        <v>30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38"/>
      <c r="O141" s="525"/>
      <c r="P141" s="205"/>
      <c r="Q141" s="211"/>
      <c r="R141" s="208"/>
      <c r="S141" s="205"/>
      <c r="T141" s="528"/>
      <c r="U141" s="205"/>
      <c r="V141" s="211"/>
      <c r="W141" s="208"/>
      <c r="X141" s="205"/>
      <c r="Y141" s="528"/>
      <c r="Z141" s="205"/>
      <c r="AA141" s="211"/>
      <c r="AB141" s="208"/>
      <c r="AC141" s="205"/>
      <c r="AD141" s="528"/>
      <c r="AE141" s="205"/>
      <c r="AF141" s="211"/>
      <c r="AG141" s="208"/>
      <c r="AH141" s="205"/>
      <c r="AI141" s="528"/>
      <c r="AJ141" s="205"/>
      <c r="AK141" s="211"/>
      <c r="AL141" s="208"/>
      <c r="AM141" s="205"/>
      <c r="AN141" s="528"/>
      <c r="AO141" s="205"/>
      <c r="AP141" s="211"/>
      <c r="AQ141" s="208"/>
      <c r="AR141" s="205"/>
      <c r="AS141" s="528"/>
      <c r="AT141" s="205"/>
      <c r="AU141" s="211"/>
      <c r="AV141" s="208"/>
      <c r="AW141" s="205"/>
      <c r="AX141" s="528"/>
    </row>
    <row r="142" spans="1:50" ht="14.25" hidden="1" customHeight="1" outlineLevel="1" collapsed="1">
      <c r="B142" s="540" t="s">
        <v>204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44" t="s">
        <v>130</v>
      </c>
      <c r="O142" s="544" t="s">
        <v>77</v>
      </c>
      <c r="P142" s="546">
        <f>AT107+1</f>
        <v>45895</v>
      </c>
      <c r="Q142" s="547"/>
      <c r="R142" s="547"/>
      <c r="S142" s="547"/>
      <c r="T142" s="547"/>
      <c r="U142" s="548">
        <f>P142+1</f>
        <v>45896</v>
      </c>
      <c r="V142" s="549"/>
      <c r="W142" s="549"/>
      <c r="X142" s="549"/>
      <c r="Y142" s="549"/>
      <c r="Z142" s="546">
        <f t="shared" ref="Z142" si="93">U142+1</f>
        <v>45897</v>
      </c>
      <c r="AA142" s="547"/>
      <c r="AB142" s="547"/>
      <c r="AC142" s="547"/>
      <c r="AD142" s="547"/>
      <c r="AE142" s="548">
        <f t="shared" ref="AE142" si="94">Z142+1</f>
        <v>45898</v>
      </c>
      <c r="AF142" s="549"/>
      <c r="AG142" s="549"/>
      <c r="AH142" s="549"/>
      <c r="AI142" s="549"/>
      <c r="AJ142" s="530">
        <f t="shared" ref="AJ142" si="95">AE142+1</f>
        <v>45899</v>
      </c>
      <c r="AK142" s="531"/>
      <c r="AL142" s="531"/>
      <c r="AM142" s="531"/>
      <c r="AN142" s="532"/>
      <c r="AO142" s="548">
        <f t="shared" ref="AO142" si="96">AJ142+1</f>
        <v>45900</v>
      </c>
      <c r="AP142" s="549"/>
      <c r="AQ142" s="549"/>
      <c r="AR142" s="549"/>
      <c r="AS142" s="549"/>
      <c r="AT142" s="530">
        <f t="shared" ref="AT142" si="97">AO142+1</f>
        <v>45901</v>
      </c>
      <c r="AU142" s="531"/>
      <c r="AV142" s="531"/>
      <c r="AW142" s="531"/>
      <c r="AX142" s="532"/>
    </row>
    <row r="143" spans="1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45"/>
      <c r="O143" s="545"/>
      <c r="P143" s="533">
        <f>P142</f>
        <v>45895</v>
      </c>
      <c r="Q143" s="533"/>
      <c r="R143" s="533"/>
      <c r="S143" s="533"/>
      <c r="T143" s="533"/>
      <c r="U143" s="534">
        <f>U142</f>
        <v>45896</v>
      </c>
      <c r="V143" s="534"/>
      <c r="W143" s="534"/>
      <c r="X143" s="534"/>
      <c r="Y143" s="534"/>
      <c r="Z143" s="533">
        <f t="shared" ref="Z143" si="98">Z142</f>
        <v>45897</v>
      </c>
      <c r="AA143" s="533"/>
      <c r="AB143" s="533"/>
      <c r="AC143" s="533"/>
      <c r="AD143" s="533"/>
      <c r="AE143" s="534">
        <f t="shared" ref="AE143" si="99">AE142</f>
        <v>45898</v>
      </c>
      <c r="AF143" s="534"/>
      <c r="AG143" s="534"/>
      <c r="AH143" s="534"/>
      <c r="AI143" s="534"/>
      <c r="AJ143" s="535">
        <f t="shared" ref="AJ143" si="100">AJ142</f>
        <v>45899</v>
      </c>
      <c r="AK143" s="536"/>
      <c r="AL143" s="536"/>
      <c r="AM143" s="536"/>
      <c r="AN143" s="537"/>
      <c r="AO143" s="534">
        <f t="shared" ref="AO143" si="101">AO142</f>
        <v>45900</v>
      </c>
      <c r="AP143" s="534"/>
      <c r="AQ143" s="534"/>
      <c r="AR143" s="534"/>
      <c r="AS143" s="534"/>
      <c r="AT143" s="535">
        <f t="shared" ref="AT143" si="102">AT142</f>
        <v>45901</v>
      </c>
      <c r="AU143" s="536"/>
      <c r="AV143" s="536"/>
      <c r="AW143" s="536"/>
      <c r="AX143" s="537"/>
    </row>
    <row r="144" spans="1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38"/>
      <c r="O144" s="525" t="s">
        <v>137</v>
      </c>
      <c r="P144" s="525" t="s">
        <v>138</v>
      </c>
      <c r="Q144" s="525"/>
      <c r="R144" s="525"/>
      <c r="S144" s="525"/>
      <c r="T144" s="525" t="s">
        <v>134</v>
      </c>
      <c r="U144" s="525" t="s">
        <v>138</v>
      </c>
      <c r="V144" s="525"/>
      <c r="W144" s="525"/>
      <c r="X144" s="525"/>
      <c r="Y144" s="525" t="s">
        <v>134</v>
      </c>
      <c r="Z144" s="525" t="s">
        <v>138</v>
      </c>
      <c r="AA144" s="525"/>
      <c r="AB144" s="525"/>
      <c r="AC144" s="525"/>
      <c r="AD144" s="525" t="s">
        <v>134</v>
      </c>
      <c r="AE144" s="525" t="s">
        <v>138</v>
      </c>
      <c r="AF144" s="525"/>
      <c r="AG144" s="525"/>
      <c r="AH144" s="525"/>
      <c r="AI144" s="525" t="s">
        <v>134</v>
      </c>
      <c r="AJ144" s="525" t="s">
        <v>138</v>
      </c>
      <c r="AK144" s="525"/>
      <c r="AL144" s="525"/>
      <c r="AM144" s="525"/>
      <c r="AN144" s="525" t="s">
        <v>134</v>
      </c>
      <c r="AO144" s="525" t="s">
        <v>138</v>
      </c>
      <c r="AP144" s="525"/>
      <c r="AQ144" s="525"/>
      <c r="AR144" s="525"/>
      <c r="AS144" s="525" t="s">
        <v>134</v>
      </c>
      <c r="AT144" s="525" t="s">
        <v>138</v>
      </c>
      <c r="AU144" s="525"/>
      <c r="AV144" s="525"/>
      <c r="AW144" s="525"/>
      <c r="AX144" s="525" t="s">
        <v>134</v>
      </c>
    </row>
    <row r="145" spans="1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38"/>
      <c r="O145" s="525"/>
      <c r="P145" s="525" t="s">
        <v>140</v>
      </c>
      <c r="Q145" s="525"/>
      <c r="R145" s="525"/>
      <c r="S145" s="525"/>
      <c r="T145" s="525"/>
      <c r="U145" s="525" t="s">
        <v>140</v>
      </c>
      <c r="V145" s="525"/>
      <c r="W145" s="525"/>
      <c r="X145" s="525"/>
      <c r="Y145" s="525"/>
      <c r="Z145" s="525" t="s">
        <v>140</v>
      </c>
      <c r="AA145" s="525"/>
      <c r="AB145" s="525"/>
      <c r="AC145" s="525"/>
      <c r="AD145" s="525"/>
      <c r="AE145" s="525" t="s">
        <v>140</v>
      </c>
      <c r="AF145" s="525"/>
      <c r="AG145" s="525"/>
      <c r="AH145" s="525"/>
      <c r="AI145" s="525"/>
      <c r="AJ145" s="525" t="s">
        <v>140</v>
      </c>
      <c r="AK145" s="525"/>
      <c r="AL145" s="525"/>
      <c r="AM145" s="525"/>
      <c r="AN145" s="525"/>
      <c r="AO145" s="525" t="s">
        <v>140</v>
      </c>
      <c r="AP145" s="525"/>
      <c r="AQ145" s="525"/>
      <c r="AR145" s="525"/>
      <c r="AS145" s="525"/>
      <c r="AT145" s="525" t="s">
        <v>140</v>
      </c>
      <c r="AU145" s="525"/>
      <c r="AV145" s="525"/>
      <c r="AW145" s="525"/>
      <c r="AX145" s="525"/>
    </row>
    <row r="146" spans="1:50" ht="14.25" hidden="1" customHeight="1" outlineLevel="1">
      <c r="A146" s="200"/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38"/>
      <c r="O146" s="525"/>
      <c r="P146" s="205" t="s">
        <v>141</v>
      </c>
      <c r="Q146" s="205" t="s">
        <v>142</v>
      </c>
      <c r="R146" s="205" t="s">
        <v>143</v>
      </c>
      <c r="S146" s="205" t="s">
        <v>136</v>
      </c>
      <c r="T146" s="525"/>
      <c r="U146" s="205" t="s">
        <v>141</v>
      </c>
      <c r="V146" s="205" t="s">
        <v>142</v>
      </c>
      <c r="W146" s="205" t="s">
        <v>143</v>
      </c>
      <c r="X146" s="205" t="s">
        <v>136</v>
      </c>
      <c r="Y146" s="525"/>
      <c r="Z146" s="205" t="s">
        <v>141</v>
      </c>
      <c r="AA146" s="205" t="s">
        <v>142</v>
      </c>
      <c r="AB146" s="205" t="s">
        <v>143</v>
      </c>
      <c r="AC146" s="205" t="s">
        <v>136</v>
      </c>
      <c r="AD146" s="525"/>
      <c r="AE146" s="205" t="s">
        <v>141</v>
      </c>
      <c r="AF146" s="205" t="s">
        <v>142</v>
      </c>
      <c r="AG146" s="205" t="s">
        <v>143</v>
      </c>
      <c r="AH146" s="205" t="s">
        <v>136</v>
      </c>
      <c r="AI146" s="525"/>
      <c r="AJ146" s="205" t="s">
        <v>141</v>
      </c>
      <c r="AK146" s="205" t="s">
        <v>142</v>
      </c>
      <c r="AL146" s="205" t="s">
        <v>143</v>
      </c>
      <c r="AM146" s="205" t="s">
        <v>136</v>
      </c>
      <c r="AN146" s="525"/>
      <c r="AO146" s="205" t="s">
        <v>141</v>
      </c>
      <c r="AP146" s="205" t="s">
        <v>142</v>
      </c>
      <c r="AQ146" s="205" t="s">
        <v>143</v>
      </c>
      <c r="AR146" s="205" t="s">
        <v>136</v>
      </c>
      <c r="AS146" s="525"/>
      <c r="AT146" s="205" t="s">
        <v>141</v>
      </c>
      <c r="AU146" s="205" t="s">
        <v>142</v>
      </c>
      <c r="AV146" s="205" t="s">
        <v>143</v>
      </c>
      <c r="AW146" s="205" t="s">
        <v>136</v>
      </c>
      <c r="AX146" s="525"/>
    </row>
    <row r="147" spans="1:50" ht="14.25" hidden="1" customHeight="1" outlineLevel="1">
      <c r="B147" s="501" t="s">
        <v>144</v>
      </c>
      <c r="C147" s="203">
        <v>1</v>
      </c>
      <c r="D147" s="206" t="s">
        <v>184</v>
      </c>
      <c r="E147" s="207">
        <v>4</v>
      </c>
      <c r="F147" s="203">
        <v>3300</v>
      </c>
      <c r="G147" s="208">
        <f t="shared" ref="G147:G174" si="103">F147/E147</f>
        <v>825</v>
      </c>
      <c r="H147" s="526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27">
        <f>IFERROR(AVERAGE(K147:K176),"-")</f>
        <v>756.12066165151975</v>
      </c>
      <c r="M147" s="209">
        <f>RANK(K147, K$147:$K$176)</f>
        <v>14</v>
      </c>
      <c r="N147" s="538"/>
      <c r="O147" s="525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68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68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68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68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68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68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68">
        <f>AVERAGE(AV147:AV176)</f>
        <v>762.28945140201688</v>
      </c>
    </row>
    <row r="148" spans="1:50" ht="14.25" hidden="1" customHeight="1" outlineLevel="1">
      <c r="B148" s="501"/>
      <c r="C148" s="203">
        <v>2</v>
      </c>
      <c r="D148" s="206" t="s">
        <v>181</v>
      </c>
      <c r="E148" s="207">
        <v>3</v>
      </c>
      <c r="F148" s="203">
        <v>3600</v>
      </c>
      <c r="G148" s="208">
        <f t="shared" si="103"/>
        <v>1200</v>
      </c>
      <c r="H148" s="526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27"/>
      <c r="M148" s="209">
        <f>RANK(K148, K$147:$K$176)</f>
        <v>1</v>
      </c>
      <c r="N148" s="538"/>
      <c r="O148" s="525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69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69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69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69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69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69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69"/>
    </row>
    <row r="149" spans="1:50" ht="14.25" hidden="1" customHeight="1" outlineLevel="1">
      <c r="B149" s="501"/>
      <c r="C149" s="203">
        <v>3</v>
      </c>
      <c r="D149" s="206" t="s">
        <v>178</v>
      </c>
      <c r="E149" s="207">
        <v>4</v>
      </c>
      <c r="F149" s="203">
        <v>2700</v>
      </c>
      <c r="G149" s="208">
        <f t="shared" si="103"/>
        <v>675</v>
      </c>
      <c r="H149" s="526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27"/>
      <c r="M149" s="209">
        <f>RANK(K149, K$147:$K$176)</f>
        <v>25</v>
      </c>
      <c r="N149" s="538"/>
      <c r="O149" s="525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69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69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69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69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69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69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69"/>
    </row>
    <row r="150" spans="1:50" ht="14.25" hidden="1" customHeight="1" outlineLevel="1">
      <c r="B150" s="501"/>
      <c r="C150" s="203">
        <v>4</v>
      </c>
      <c r="D150" s="206" t="s">
        <v>183</v>
      </c>
      <c r="E150" s="207">
        <v>4</v>
      </c>
      <c r="F150" s="203">
        <v>3300</v>
      </c>
      <c r="G150" s="208">
        <f t="shared" si="103"/>
        <v>825</v>
      </c>
      <c r="H150" s="526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27"/>
      <c r="M150" s="209">
        <f>RANK(K150, K$147:$K$176)</f>
        <v>12</v>
      </c>
      <c r="N150" s="538"/>
      <c r="O150" s="525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69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69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69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69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69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69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69"/>
    </row>
    <row r="151" spans="1:50" ht="14.25" hidden="1" customHeight="1" outlineLevel="1">
      <c r="B151" s="501"/>
      <c r="C151" s="203">
        <v>5</v>
      </c>
      <c r="D151" s="206" t="s">
        <v>179</v>
      </c>
      <c r="E151" s="207">
        <v>4</v>
      </c>
      <c r="F151" s="203">
        <v>3300</v>
      </c>
      <c r="G151" s="208">
        <f t="shared" si="103"/>
        <v>825</v>
      </c>
      <c r="H151" s="526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27"/>
      <c r="M151" s="209">
        <f>RANK(K151, K$147:$K$176)</f>
        <v>19</v>
      </c>
      <c r="N151" s="538"/>
      <c r="O151" s="525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69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69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69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69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69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69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69"/>
    </row>
    <row r="152" spans="1:50" ht="14.25" hidden="1" customHeight="1" outlineLevel="1">
      <c r="B152" s="501"/>
      <c r="C152" s="203">
        <v>6</v>
      </c>
      <c r="D152" s="206" t="s">
        <v>174</v>
      </c>
      <c r="E152" s="207">
        <v>4</v>
      </c>
      <c r="F152" s="203">
        <v>3300</v>
      </c>
      <c r="G152" s="208">
        <f t="shared" si="103"/>
        <v>825</v>
      </c>
      <c r="H152" s="526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27"/>
      <c r="M152" s="209">
        <f>RANK(K152, K$147:$K$176)</f>
        <v>17</v>
      </c>
      <c r="N152" s="538"/>
      <c r="O152" s="525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69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69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69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69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69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69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69"/>
    </row>
    <row r="153" spans="1:50" ht="14.25" hidden="1" customHeight="1" outlineLevel="1">
      <c r="B153" s="501"/>
      <c r="C153" s="203">
        <v>7</v>
      </c>
      <c r="D153" s="206" t="s">
        <v>177</v>
      </c>
      <c r="E153" s="207">
        <v>5</v>
      </c>
      <c r="F153" s="203">
        <v>3300</v>
      </c>
      <c r="G153" s="208">
        <f t="shared" si="103"/>
        <v>660</v>
      </c>
      <c r="H153" s="526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27"/>
      <c r="M153" s="209">
        <f>RANK(K153, K$147:$K$176)</f>
        <v>27</v>
      </c>
      <c r="N153" s="538"/>
      <c r="O153" s="525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69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69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69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69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69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69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69"/>
    </row>
    <row r="154" spans="1:50" ht="14.25" hidden="1" customHeight="1" outlineLevel="1">
      <c r="B154" s="501"/>
      <c r="C154" s="203">
        <v>8</v>
      </c>
      <c r="D154" s="206" t="s">
        <v>175</v>
      </c>
      <c r="E154" s="207">
        <v>3</v>
      </c>
      <c r="F154" s="203">
        <v>3600</v>
      </c>
      <c r="G154" s="208">
        <f t="shared" si="103"/>
        <v>1200</v>
      </c>
      <c r="H154" s="526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27"/>
      <c r="M154" s="209">
        <f>RANK(K154, K$147:$K$176)</f>
        <v>3</v>
      </c>
      <c r="N154" s="538"/>
      <c r="O154" s="525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69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69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69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69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69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69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69"/>
    </row>
    <row r="155" spans="1:50" ht="14.25" hidden="1" customHeight="1" outlineLevel="1">
      <c r="B155" s="501"/>
      <c r="C155" s="203">
        <v>9</v>
      </c>
      <c r="D155" s="206" t="s">
        <v>182</v>
      </c>
      <c r="E155" s="207">
        <v>3</v>
      </c>
      <c r="F155" s="203">
        <v>3000</v>
      </c>
      <c r="G155" s="208">
        <f t="shared" si="103"/>
        <v>1000</v>
      </c>
      <c r="H155" s="526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27"/>
      <c r="M155" s="209">
        <f>RANK(K155, K$147:$K$176)</f>
        <v>10</v>
      </c>
      <c r="N155" s="538"/>
      <c r="O155" s="525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69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69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69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69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69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69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69"/>
    </row>
    <row r="156" spans="1:50" ht="14.25" hidden="1" customHeight="1" outlineLevel="1">
      <c r="B156" s="501"/>
      <c r="C156" s="203">
        <v>10</v>
      </c>
      <c r="D156" s="206" t="s">
        <v>176</v>
      </c>
      <c r="E156" s="207">
        <v>4</v>
      </c>
      <c r="F156" s="203">
        <v>3000</v>
      </c>
      <c r="G156" s="208">
        <f t="shared" si="103"/>
        <v>750</v>
      </c>
      <c r="H156" s="526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27"/>
      <c r="M156" s="209">
        <f>RANK(K156, K$147:$K$176)</f>
        <v>21</v>
      </c>
      <c r="N156" s="538"/>
      <c r="O156" s="525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69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69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69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69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69"/>
      <c r="AO156" s="211"/>
      <c r="AP156" s="211"/>
      <c r="AQ156" s="208"/>
      <c r="AR156" s="205"/>
      <c r="AS156" s="569"/>
      <c r="AT156" s="211"/>
      <c r="AU156" s="211"/>
      <c r="AV156" s="208"/>
      <c r="AW156" s="205"/>
      <c r="AX156" s="569"/>
    </row>
    <row r="157" spans="1:50" ht="14.25" hidden="1" customHeight="1" outlineLevel="1">
      <c r="B157" s="501"/>
      <c r="C157" s="203">
        <v>11</v>
      </c>
      <c r="D157" s="206" t="s">
        <v>173</v>
      </c>
      <c r="E157" s="207">
        <v>3</v>
      </c>
      <c r="F157" s="203">
        <v>3300</v>
      </c>
      <c r="G157" s="208">
        <f t="shared" si="103"/>
        <v>1100</v>
      </c>
      <c r="H157" s="526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27"/>
      <c r="M157" s="209">
        <f>RANK(K157, K$147:$K$176)</f>
        <v>9</v>
      </c>
      <c r="N157" s="538"/>
      <c r="O157" s="525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69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69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69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69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69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69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69"/>
    </row>
    <row r="158" spans="1:50" ht="14.25" hidden="1" customHeight="1" outlineLevel="1">
      <c r="B158" s="501"/>
      <c r="C158" s="203">
        <v>12</v>
      </c>
      <c r="D158" s="206" t="s">
        <v>180</v>
      </c>
      <c r="E158" s="207">
        <v>3</v>
      </c>
      <c r="F158" s="203">
        <v>3600</v>
      </c>
      <c r="G158" s="208">
        <f t="shared" si="103"/>
        <v>1200</v>
      </c>
      <c r="H158" s="526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27"/>
      <c r="M158" s="209">
        <f>RANK(K158, K$147:$K$176)</f>
        <v>4</v>
      </c>
      <c r="N158" s="538"/>
      <c r="O158" s="525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69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69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69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69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69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69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69"/>
    </row>
    <row r="159" spans="1:50" ht="14.25" hidden="1" customHeight="1" outlineLevel="1">
      <c r="B159" s="501"/>
      <c r="C159" s="203">
        <v>13</v>
      </c>
      <c r="D159" s="206" t="s">
        <v>203</v>
      </c>
      <c r="E159" s="207">
        <v>3</v>
      </c>
      <c r="F159" s="203">
        <v>3300</v>
      </c>
      <c r="G159" s="208">
        <f t="shared" si="103"/>
        <v>1100</v>
      </c>
      <c r="H159" s="526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27"/>
      <c r="M159" s="209">
        <f>RANK(K159, K$147:$K$176)</f>
        <v>7</v>
      </c>
      <c r="N159" s="538"/>
      <c r="O159" s="525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69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69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69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69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69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69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69"/>
    </row>
    <row r="160" spans="1:50" ht="14.25" hidden="1" customHeight="1" outlineLevel="1">
      <c r="B160" s="501"/>
      <c r="C160" s="203">
        <v>14</v>
      </c>
      <c r="D160" s="206" t="s">
        <v>198</v>
      </c>
      <c r="E160" s="207">
        <v>4</v>
      </c>
      <c r="F160" s="203">
        <v>3300</v>
      </c>
      <c r="G160" s="208">
        <f t="shared" si="103"/>
        <v>825</v>
      </c>
      <c r="H160" s="526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27"/>
      <c r="M160" s="209">
        <f>RANK(K160, K$147:$K$176)</f>
        <v>11</v>
      </c>
      <c r="N160" s="538"/>
      <c r="O160" s="525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69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69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69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69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69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69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69"/>
    </row>
    <row r="161" spans="2:50" ht="14.25" hidden="1" customHeight="1" outlineLevel="1">
      <c r="B161" s="501"/>
      <c r="C161" s="203">
        <v>15</v>
      </c>
      <c r="D161" s="206" t="s">
        <v>197</v>
      </c>
      <c r="E161" s="207">
        <v>3</v>
      </c>
      <c r="F161" s="203">
        <v>3600</v>
      </c>
      <c r="G161" s="208">
        <f t="shared" si="103"/>
        <v>1200</v>
      </c>
      <c r="H161" s="526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27"/>
      <c r="M161" s="209">
        <f>RANK(K161, K$147:$K$176)</f>
        <v>2</v>
      </c>
      <c r="N161" s="538"/>
      <c r="O161" s="525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69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69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69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69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69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69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69"/>
    </row>
    <row r="162" spans="2:50" ht="14.25" hidden="1" customHeight="1" outlineLevel="1">
      <c r="B162" s="501"/>
      <c r="C162" s="203">
        <v>16</v>
      </c>
      <c r="D162" s="206" t="s">
        <v>194</v>
      </c>
      <c r="E162" s="207">
        <v>4</v>
      </c>
      <c r="F162" s="203">
        <v>2700</v>
      </c>
      <c r="G162" s="208">
        <f t="shared" si="103"/>
        <v>675</v>
      </c>
      <c r="H162" s="526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27"/>
      <c r="M162" s="209">
        <f>RANK(K162, K$147:$K$176)</f>
        <v>24</v>
      </c>
      <c r="N162" s="538"/>
      <c r="O162" s="525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69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69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69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69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69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69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69"/>
    </row>
    <row r="163" spans="2:50" ht="14.25" hidden="1" customHeight="1" outlineLevel="1">
      <c r="B163" s="501"/>
      <c r="C163" s="203">
        <v>17</v>
      </c>
      <c r="D163" s="206" t="s">
        <v>188</v>
      </c>
      <c r="E163" s="207">
        <v>4</v>
      </c>
      <c r="F163" s="203">
        <v>3300</v>
      </c>
      <c r="G163" s="208">
        <f t="shared" si="103"/>
        <v>825</v>
      </c>
      <c r="H163" s="526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27"/>
      <c r="M163" s="209">
        <f>RANK(K163, K$147:$K$176)</f>
        <v>16</v>
      </c>
      <c r="N163" s="538"/>
      <c r="O163" s="525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69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69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69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69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69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69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69"/>
    </row>
    <row r="164" spans="2:50" ht="14.25" hidden="1" customHeight="1" outlineLevel="1">
      <c r="B164" s="501"/>
      <c r="C164" s="203">
        <v>18</v>
      </c>
      <c r="D164" s="206" t="s">
        <v>195</v>
      </c>
      <c r="E164" s="207">
        <v>4</v>
      </c>
      <c r="F164" s="203">
        <v>3300</v>
      </c>
      <c r="G164" s="208">
        <f t="shared" si="103"/>
        <v>825</v>
      </c>
      <c r="H164" s="526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27"/>
      <c r="M164" s="209">
        <f>RANK(K164, K$147:$K$176)</f>
        <v>18</v>
      </c>
      <c r="N164" s="538"/>
      <c r="O164" s="525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69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69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69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69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69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69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69"/>
    </row>
    <row r="165" spans="2:50" ht="14.25" hidden="1" customHeight="1" outlineLevel="1">
      <c r="B165" s="501"/>
      <c r="C165" s="203">
        <v>19</v>
      </c>
      <c r="D165" s="206" t="s">
        <v>199</v>
      </c>
      <c r="E165" s="207">
        <v>4</v>
      </c>
      <c r="F165" s="203">
        <v>3300</v>
      </c>
      <c r="G165" s="208">
        <f t="shared" si="103"/>
        <v>825</v>
      </c>
      <c r="H165" s="526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27"/>
      <c r="M165" s="209">
        <f>RANK(K165, K$147:$K$176)</f>
        <v>13</v>
      </c>
      <c r="N165" s="538"/>
      <c r="O165" s="525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69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69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69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69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69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69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69"/>
    </row>
    <row r="166" spans="2:50" ht="14.25" hidden="1" customHeight="1" outlineLevel="1">
      <c r="B166" s="501"/>
      <c r="C166" s="203">
        <v>20</v>
      </c>
      <c r="D166" s="206" t="s">
        <v>193</v>
      </c>
      <c r="E166" s="207">
        <v>5</v>
      </c>
      <c r="F166" s="203">
        <v>3300</v>
      </c>
      <c r="G166" s="208">
        <f t="shared" si="103"/>
        <v>660</v>
      </c>
      <c r="H166" s="526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27"/>
      <c r="M166" s="209">
        <f>RANK(K166, K$147:$K$176)</f>
        <v>26</v>
      </c>
      <c r="N166" s="538"/>
      <c r="O166" s="525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69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69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69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69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69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69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69"/>
    </row>
    <row r="167" spans="2:50" ht="14.25" hidden="1" customHeight="1" outlineLevel="1">
      <c r="B167" s="501"/>
      <c r="C167" s="203">
        <v>21</v>
      </c>
      <c r="D167" s="206" t="s">
        <v>190</v>
      </c>
      <c r="E167" s="207">
        <v>3</v>
      </c>
      <c r="F167" s="203">
        <v>3600</v>
      </c>
      <c r="G167" s="208">
        <f t="shared" si="103"/>
        <v>1200</v>
      </c>
      <c r="H167" s="526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27"/>
      <c r="M167" s="209">
        <f>RANK(K167, K$147:$K$176)</f>
        <v>6</v>
      </c>
      <c r="N167" s="538"/>
      <c r="O167" s="525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69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69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69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69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69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69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69"/>
    </row>
    <row r="168" spans="2:50" ht="14.25" hidden="1" customHeight="1" outlineLevel="1">
      <c r="B168" s="501"/>
      <c r="C168" s="203">
        <v>22</v>
      </c>
      <c r="D168" s="206" t="s">
        <v>196</v>
      </c>
      <c r="E168" s="207">
        <v>3</v>
      </c>
      <c r="F168" s="203">
        <v>3600</v>
      </c>
      <c r="G168" s="208">
        <f t="shared" si="103"/>
        <v>1200</v>
      </c>
      <c r="H168" s="526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27"/>
      <c r="M168" s="209">
        <f>RANK(K168, K$147:$K$176)</f>
        <v>5</v>
      </c>
      <c r="N168" s="538"/>
      <c r="O168" s="525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69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69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69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69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69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69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69"/>
    </row>
    <row r="169" spans="2:50" ht="14.25" hidden="1" customHeight="1" outlineLevel="1">
      <c r="B169" s="501"/>
      <c r="C169" s="203">
        <v>23</v>
      </c>
      <c r="D169" s="206" t="s">
        <v>201</v>
      </c>
      <c r="E169" s="207">
        <v>3</v>
      </c>
      <c r="F169" s="203">
        <v>3300</v>
      </c>
      <c r="G169" s="208">
        <f t="shared" si="103"/>
        <v>1100</v>
      </c>
      <c r="H169" s="526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27"/>
      <c r="M169" s="209">
        <f>RANK(K169, K$147:$K$176)</f>
        <v>8</v>
      </c>
      <c r="N169" s="538"/>
      <c r="O169" s="525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69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69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69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69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69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69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69"/>
    </row>
    <row r="170" spans="2:50" ht="14.25" hidden="1" customHeight="1" outlineLevel="1">
      <c r="B170" s="501"/>
      <c r="C170" s="203">
        <v>24</v>
      </c>
      <c r="D170" s="206" t="s">
        <v>192</v>
      </c>
      <c r="E170" s="207">
        <v>4</v>
      </c>
      <c r="F170" s="203">
        <v>3000</v>
      </c>
      <c r="G170" s="208">
        <f t="shared" si="103"/>
        <v>750</v>
      </c>
      <c r="H170" s="526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27"/>
      <c r="M170" s="209">
        <f>RANK(K170, K$147:$K$176)</f>
        <v>20</v>
      </c>
      <c r="N170" s="538"/>
      <c r="O170" s="525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69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69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69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69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69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69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69"/>
    </row>
    <row r="171" spans="2:50" ht="14.25" hidden="1" customHeight="1" outlineLevel="1">
      <c r="B171" s="501"/>
      <c r="C171" s="203">
        <v>25</v>
      </c>
      <c r="D171" s="206" t="s">
        <v>189</v>
      </c>
      <c r="E171" s="207">
        <v>13</v>
      </c>
      <c r="F171" s="203">
        <v>3600</v>
      </c>
      <c r="G171" s="208">
        <f t="shared" si="103"/>
        <v>276.92307692307691</v>
      </c>
      <c r="H171" s="526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27"/>
      <c r="M171" s="209">
        <f>RANK(K171, K$147:$K$176)</f>
        <v>28</v>
      </c>
      <c r="N171" s="538"/>
      <c r="O171" s="525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69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69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69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69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69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69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69"/>
    </row>
    <row r="172" spans="2:50" ht="14.25" hidden="1" customHeight="1" outlineLevel="1">
      <c r="B172" s="501"/>
      <c r="C172" s="203">
        <v>26</v>
      </c>
      <c r="D172" s="206" t="s">
        <v>185</v>
      </c>
      <c r="E172" s="207">
        <v>4</v>
      </c>
      <c r="F172" s="203">
        <v>3000</v>
      </c>
      <c r="G172" s="208">
        <f t="shared" si="103"/>
        <v>750</v>
      </c>
      <c r="H172" s="526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27"/>
      <c r="M172" s="209">
        <f>RANK(K172, K$147:$K$176)</f>
        <v>23</v>
      </c>
      <c r="N172" s="538"/>
      <c r="O172" s="525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69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69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69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69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69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69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69"/>
    </row>
    <row r="173" spans="2:50" ht="14.25" hidden="1" customHeight="1" outlineLevel="1">
      <c r="B173" s="501"/>
      <c r="C173" s="203">
        <v>27</v>
      </c>
      <c r="D173" s="206" t="s">
        <v>187</v>
      </c>
      <c r="E173" s="207">
        <v>4</v>
      </c>
      <c r="F173" s="203">
        <v>3000</v>
      </c>
      <c r="G173" s="208">
        <f t="shared" si="103"/>
        <v>750</v>
      </c>
      <c r="H173" s="526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27"/>
      <c r="M173" s="209">
        <f>RANK(K173, K$147:$K$176)</f>
        <v>22</v>
      </c>
      <c r="N173" s="538"/>
      <c r="O173" s="525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69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69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69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69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69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69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69"/>
    </row>
    <row r="174" spans="2:50" ht="14.25" hidden="1" customHeight="1" outlineLevel="1">
      <c r="B174" s="501"/>
      <c r="C174" s="203">
        <v>28</v>
      </c>
      <c r="D174" s="206" t="s">
        <v>191</v>
      </c>
      <c r="E174" s="203">
        <v>4</v>
      </c>
      <c r="F174" s="203">
        <v>3300</v>
      </c>
      <c r="G174" s="208">
        <f t="shared" si="103"/>
        <v>825</v>
      </c>
      <c r="H174" s="526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27"/>
      <c r="M174" s="209">
        <f>RANK(K174, K$147:$K$176)</f>
        <v>15</v>
      </c>
      <c r="N174" s="538"/>
      <c r="O174" s="525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69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69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69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69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69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69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69"/>
    </row>
    <row r="175" spans="2:50" ht="14.25" hidden="1" customHeight="1" outlineLevel="1">
      <c r="B175" s="501"/>
      <c r="C175" s="203">
        <v>29</v>
      </c>
      <c r="D175" s="206"/>
      <c r="E175" s="203"/>
      <c r="F175" s="203"/>
      <c r="G175" s="208"/>
      <c r="H175" s="526"/>
      <c r="I175" s="209"/>
      <c r="J175" s="209"/>
      <c r="K175" s="210"/>
      <c r="L175" s="527"/>
      <c r="M175" s="209"/>
      <c r="N175" s="538"/>
      <c r="O175" s="525"/>
      <c r="P175" s="211"/>
      <c r="Q175" s="211"/>
      <c r="R175" s="208"/>
      <c r="S175" s="205"/>
      <c r="T175" s="569"/>
      <c r="U175" s="211"/>
      <c r="V175" s="211"/>
      <c r="W175" s="208"/>
      <c r="X175" s="205"/>
      <c r="Y175" s="569"/>
      <c r="Z175" s="211"/>
      <c r="AA175" s="211"/>
      <c r="AB175" s="208"/>
      <c r="AC175" s="205"/>
      <c r="AD175" s="569"/>
      <c r="AE175" s="205"/>
      <c r="AF175" s="205"/>
      <c r="AG175" s="208"/>
      <c r="AH175" s="205"/>
      <c r="AI175" s="569"/>
      <c r="AJ175" s="205"/>
      <c r="AK175" s="205"/>
      <c r="AL175" s="208"/>
      <c r="AM175" s="205"/>
      <c r="AN175" s="569"/>
      <c r="AO175" s="205"/>
      <c r="AP175" s="205"/>
      <c r="AQ175" s="208"/>
      <c r="AR175" s="205"/>
      <c r="AS175" s="569"/>
      <c r="AT175" s="205"/>
      <c r="AU175" s="205"/>
      <c r="AV175" s="208"/>
      <c r="AW175" s="205"/>
      <c r="AX175" s="569"/>
    </row>
    <row r="176" spans="2:50" ht="14.25" hidden="1" customHeight="1" outlineLevel="1">
      <c r="B176" s="501"/>
      <c r="C176" s="203">
        <v>30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38"/>
      <c r="O176" s="525"/>
      <c r="P176" s="205"/>
      <c r="Q176" s="211"/>
      <c r="R176" s="208"/>
      <c r="S176" s="205"/>
      <c r="T176" s="570"/>
      <c r="U176" s="205"/>
      <c r="V176" s="205"/>
      <c r="W176" s="208"/>
      <c r="X176" s="205"/>
      <c r="Y176" s="570"/>
      <c r="Z176" s="205"/>
      <c r="AA176" s="205"/>
      <c r="AB176" s="208"/>
      <c r="AC176" s="205"/>
      <c r="AD176" s="570"/>
      <c r="AE176" s="205"/>
      <c r="AF176" s="205"/>
      <c r="AG176" s="208"/>
      <c r="AH176" s="205"/>
      <c r="AI176" s="570"/>
      <c r="AJ176" s="205"/>
      <c r="AK176" s="205"/>
      <c r="AL176" s="208"/>
      <c r="AM176" s="205"/>
      <c r="AN176" s="570"/>
      <c r="AO176" s="205"/>
      <c r="AP176" s="205"/>
      <c r="AQ176" s="208"/>
      <c r="AR176" s="205"/>
      <c r="AS176" s="570"/>
      <c r="AT176" s="205"/>
      <c r="AU176" s="205"/>
      <c r="AV176" s="208"/>
      <c r="AW176" s="205"/>
      <c r="AX176" s="570"/>
    </row>
    <row r="177" spans="1:50" ht="14.25" hidden="1" customHeight="1" outlineLevel="1" collapsed="1">
      <c r="B177" s="539" t="s">
        <v>205</v>
      </c>
      <c r="C177" s="540"/>
      <c r="D177" s="540"/>
      <c r="E177" s="540"/>
      <c r="F177" s="540"/>
      <c r="G177" s="540"/>
      <c r="H177" s="540"/>
      <c r="I177" s="540"/>
      <c r="J177" s="540"/>
      <c r="K177" s="540"/>
      <c r="L177" s="540"/>
      <c r="M177" s="541"/>
      <c r="N177" s="544" t="s">
        <v>130</v>
      </c>
      <c r="O177" s="544" t="s">
        <v>77</v>
      </c>
      <c r="P177" s="546">
        <f>AT142+1</f>
        <v>45902</v>
      </c>
      <c r="Q177" s="547"/>
      <c r="R177" s="547"/>
      <c r="S177" s="547"/>
      <c r="T177" s="547"/>
      <c r="U177" s="548">
        <f>P177+1</f>
        <v>45903</v>
      </c>
      <c r="V177" s="549"/>
      <c r="W177" s="549"/>
      <c r="X177" s="549"/>
      <c r="Y177" s="549"/>
      <c r="Z177" s="546">
        <f t="shared" ref="Z177" si="119">U177+1</f>
        <v>45904</v>
      </c>
      <c r="AA177" s="547"/>
      <c r="AB177" s="547"/>
      <c r="AC177" s="547"/>
      <c r="AD177" s="547"/>
      <c r="AE177" s="548">
        <f t="shared" ref="AE177" si="120">Z177+1</f>
        <v>45905</v>
      </c>
      <c r="AF177" s="549"/>
      <c r="AG177" s="549"/>
      <c r="AH177" s="549"/>
      <c r="AI177" s="549"/>
      <c r="AJ177" s="530">
        <f t="shared" ref="AJ177" si="121">AE177+1</f>
        <v>45906</v>
      </c>
      <c r="AK177" s="531"/>
      <c r="AL177" s="531"/>
      <c r="AM177" s="531"/>
      <c r="AN177" s="532"/>
      <c r="AO177" s="548">
        <f t="shared" ref="AO177" si="122">AJ177+1</f>
        <v>45907</v>
      </c>
      <c r="AP177" s="549"/>
      <c r="AQ177" s="549"/>
      <c r="AR177" s="549"/>
      <c r="AS177" s="549"/>
      <c r="AT177" s="530">
        <f t="shared" ref="AT177" si="123">AO177+1</f>
        <v>45908</v>
      </c>
      <c r="AU177" s="531"/>
      <c r="AV177" s="531"/>
      <c r="AW177" s="531"/>
      <c r="AX177" s="532"/>
    </row>
    <row r="178" spans="1:50" ht="14.25" hidden="1" customHeight="1" outlineLevel="1">
      <c r="B178" s="542"/>
      <c r="C178" s="542"/>
      <c r="D178" s="542"/>
      <c r="E178" s="542"/>
      <c r="F178" s="542"/>
      <c r="G178" s="542"/>
      <c r="H178" s="542"/>
      <c r="I178" s="542"/>
      <c r="J178" s="542"/>
      <c r="K178" s="542"/>
      <c r="L178" s="542"/>
      <c r="M178" s="543"/>
      <c r="N178" s="545"/>
      <c r="O178" s="545"/>
      <c r="P178" s="533">
        <f>P177</f>
        <v>45902</v>
      </c>
      <c r="Q178" s="533"/>
      <c r="R178" s="533"/>
      <c r="S178" s="533"/>
      <c r="T178" s="533"/>
      <c r="U178" s="534">
        <f>U177</f>
        <v>45903</v>
      </c>
      <c r="V178" s="534"/>
      <c r="W178" s="534"/>
      <c r="X178" s="534"/>
      <c r="Y178" s="534"/>
      <c r="Z178" s="533">
        <f t="shared" ref="Z178" si="124">Z177</f>
        <v>45904</v>
      </c>
      <c r="AA178" s="533"/>
      <c r="AB178" s="533"/>
      <c r="AC178" s="533"/>
      <c r="AD178" s="533"/>
      <c r="AE178" s="534">
        <f t="shared" ref="AE178" si="125">AE177</f>
        <v>45905</v>
      </c>
      <c r="AF178" s="534"/>
      <c r="AG178" s="534"/>
      <c r="AH178" s="534"/>
      <c r="AI178" s="534"/>
      <c r="AJ178" s="535">
        <f t="shared" ref="AJ178" si="126">AJ177</f>
        <v>45906</v>
      </c>
      <c r="AK178" s="536"/>
      <c r="AL178" s="536"/>
      <c r="AM178" s="536"/>
      <c r="AN178" s="537"/>
      <c r="AO178" s="534">
        <f t="shared" ref="AO178" si="127">AO177</f>
        <v>45907</v>
      </c>
      <c r="AP178" s="534"/>
      <c r="AQ178" s="534"/>
      <c r="AR178" s="534"/>
      <c r="AS178" s="534"/>
      <c r="AT178" s="535">
        <f t="shared" ref="AT178" si="128">AT177</f>
        <v>45908</v>
      </c>
      <c r="AU178" s="536"/>
      <c r="AV178" s="536"/>
      <c r="AW178" s="536"/>
      <c r="AX178" s="537"/>
    </row>
    <row r="179" spans="1:50" ht="14.25" hidden="1" customHeight="1" outlineLevel="1">
      <c r="B179" s="501" t="s">
        <v>131</v>
      </c>
      <c r="C179" s="501" t="s">
        <v>132</v>
      </c>
      <c r="D179" s="501"/>
      <c r="E179" s="501" t="s">
        <v>133</v>
      </c>
      <c r="F179" s="501"/>
      <c r="G179" s="501"/>
      <c r="H179" s="501" t="s">
        <v>134</v>
      </c>
      <c r="I179" s="529" t="s">
        <v>135</v>
      </c>
      <c r="J179" s="529"/>
      <c r="K179" s="529"/>
      <c r="L179" s="529" t="s">
        <v>134</v>
      </c>
      <c r="M179" s="529" t="s">
        <v>136</v>
      </c>
      <c r="N179" s="538"/>
      <c r="O179" s="525" t="s">
        <v>137</v>
      </c>
      <c r="P179" s="525" t="s">
        <v>138</v>
      </c>
      <c r="Q179" s="525"/>
      <c r="R179" s="525"/>
      <c r="S179" s="525"/>
      <c r="T179" s="525" t="s">
        <v>134</v>
      </c>
      <c r="U179" s="525" t="s">
        <v>138</v>
      </c>
      <c r="V179" s="525"/>
      <c r="W179" s="525"/>
      <c r="X179" s="525"/>
      <c r="Y179" s="525" t="s">
        <v>134</v>
      </c>
      <c r="Z179" s="525" t="s">
        <v>138</v>
      </c>
      <c r="AA179" s="525"/>
      <c r="AB179" s="525"/>
      <c r="AC179" s="525"/>
      <c r="AD179" s="525" t="s">
        <v>134</v>
      </c>
      <c r="AE179" s="525" t="s">
        <v>138</v>
      </c>
      <c r="AF179" s="525"/>
      <c r="AG179" s="525"/>
      <c r="AH179" s="525"/>
      <c r="AI179" s="525" t="s">
        <v>134</v>
      </c>
      <c r="AJ179" s="525" t="s">
        <v>138</v>
      </c>
      <c r="AK179" s="525"/>
      <c r="AL179" s="525"/>
      <c r="AM179" s="525"/>
      <c r="AN179" s="525" t="s">
        <v>134</v>
      </c>
      <c r="AO179" s="525" t="s">
        <v>138</v>
      </c>
      <c r="AP179" s="525"/>
      <c r="AQ179" s="525"/>
      <c r="AR179" s="525"/>
      <c r="AS179" s="525" t="s">
        <v>134</v>
      </c>
      <c r="AT179" s="525" t="s">
        <v>138</v>
      </c>
      <c r="AU179" s="525"/>
      <c r="AV179" s="525"/>
      <c r="AW179" s="525"/>
      <c r="AX179" s="525" t="s">
        <v>134</v>
      </c>
    </row>
    <row r="180" spans="1:50" ht="14.25" hidden="1" customHeight="1" outlineLevel="1">
      <c r="B180" s="501"/>
      <c r="C180" s="501"/>
      <c r="D180" s="501"/>
      <c r="E180" s="501" t="s">
        <v>139</v>
      </c>
      <c r="F180" s="501"/>
      <c r="G180" s="501"/>
      <c r="H180" s="501"/>
      <c r="I180" s="529" t="s">
        <v>139</v>
      </c>
      <c r="J180" s="529"/>
      <c r="K180" s="529"/>
      <c r="L180" s="529"/>
      <c r="M180" s="529"/>
      <c r="N180" s="538"/>
      <c r="O180" s="525"/>
      <c r="P180" s="525" t="s">
        <v>140</v>
      </c>
      <c r="Q180" s="525"/>
      <c r="R180" s="525"/>
      <c r="S180" s="525"/>
      <c r="T180" s="525"/>
      <c r="U180" s="525" t="s">
        <v>140</v>
      </c>
      <c r="V180" s="525"/>
      <c r="W180" s="525"/>
      <c r="X180" s="525"/>
      <c r="Y180" s="525"/>
      <c r="Z180" s="525" t="s">
        <v>140</v>
      </c>
      <c r="AA180" s="525"/>
      <c r="AB180" s="525"/>
      <c r="AC180" s="525"/>
      <c r="AD180" s="525"/>
      <c r="AE180" s="525" t="s">
        <v>140</v>
      </c>
      <c r="AF180" s="525"/>
      <c r="AG180" s="525"/>
      <c r="AH180" s="525"/>
      <c r="AI180" s="525"/>
      <c r="AJ180" s="525" t="s">
        <v>140</v>
      </c>
      <c r="AK180" s="525"/>
      <c r="AL180" s="525"/>
      <c r="AM180" s="525"/>
      <c r="AN180" s="525"/>
      <c r="AO180" s="525" t="s">
        <v>140</v>
      </c>
      <c r="AP180" s="525"/>
      <c r="AQ180" s="525"/>
      <c r="AR180" s="525"/>
      <c r="AS180" s="525"/>
      <c r="AT180" s="525" t="s">
        <v>140</v>
      </c>
      <c r="AU180" s="525"/>
      <c r="AV180" s="525"/>
      <c r="AW180" s="525"/>
      <c r="AX180" s="525"/>
    </row>
    <row r="181" spans="1:50" ht="14.25" hidden="1" customHeight="1" outlineLevel="1">
      <c r="A181" s="200"/>
      <c r="B181" s="501"/>
      <c r="C181" s="501"/>
      <c r="D181" s="501"/>
      <c r="E181" s="203" t="s">
        <v>141</v>
      </c>
      <c r="F181" s="203" t="s">
        <v>142</v>
      </c>
      <c r="G181" s="203" t="s">
        <v>143</v>
      </c>
      <c r="H181" s="501"/>
      <c r="I181" s="204" t="s">
        <v>141</v>
      </c>
      <c r="J181" s="204" t="s">
        <v>142</v>
      </c>
      <c r="K181" s="204" t="s">
        <v>143</v>
      </c>
      <c r="L181" s="529"/>
      <c r="M181" s="529"/>
      <c r="N181" s="538"/>
      <c r="O181" s="525"/>
      <c r="P181" s="205" t="s">
        <v>141</v>
      </c>
      <c r="Q181" s="205" t="s">
        <v>142</v>
      </c>
      <c r="R181" s="205" t="s">
        <v>143</v>
      </c>
      <c r="S181" s="205" t="s">
        <v>136</v>
      </c>
      <c r="T181" s="525"/>
      <c r="U181" s="205" t="s">
        <v>141</v>
      </c>
      <c r="V181" s="205" t="s">
        <v>142</v>
      </c>
      <c r="W181" s="205" t="s">
        <v>143</v>
      </c>
      <c r="X181" s="205" t="s">
        <v>136</v>
      </c>
      <c r="Y181" s="525"/>
      <c r="Z181" s="205" t="s">
        <v>141</v>
      </c>
      <c r="AA181" s="205" t="s">
        <v>142</v>
      </c>
      <c r="AB181" s="205" t="s">
        <v>143</v>
      </c>
      <c r="AC181" s="205" t="s">
        <v>136</v>
      </c>
      <c r="AD181" s="525"/>
      <c r="AE181" s="205" t="s">
        <v>141</v>
      </c>
      <c r="AF181" s="205" t="s">
        <v>142</v>
      </c>
      <c r="AG181" s="205" t="s">
        <v>143</v>
      </c>
      <c r="AH181" s="205" t="s">
        <v>136</v>
      </c>
      <c r="AI181" s="525"/>
      <c r="AJ181" s="205" t="s">
        <v>141</v>
      </c>
      <c r="AK181" s="205" t="s">
        <v>142</v>
      </c>
      <c r="AL181" s="205" t="s">
        <v>143</v>
      </c>
      <c r="AM181" s="205" t="s">
        <v>136</v>
      </c>
      <c r="AN181" s="525"/>
      <c r="AO181" s="205" t="s">
        <v>141</v>
      </c>
      <c r="AP181" s="205" t="s">
        <v>142</v>
      </c>
      <c r="AQ181" s="205" t="s">
        <v>143</v>
      </c>
      <c r="AR181" s="205" t="s">
        <v>136</v>
      </c>
      <c r="AS181" s="525"/>
      <c r="AT181" s="205" t="s">
        <v>141</v>
      </c>
      <c r="AU181" s="205" t="s">
        <v>142</v>
      </c>
      <c r="AV181" s="205" t="s">
        <v>143</v>
      </c>
      <c r="AW181" s="205" t="s">
        <v>136</v>
      </c>
      <c r="AX181" s="525"/>
    </row>
    <row r="182" spans="1:50" ht="14.25" hidden="1" customHeight="1" outlineLevel="1">
      <c r="B182" s="501" t="s">
        <v>144</v>
      </c>
      <c r="C182" s="203">
        <v>1</v>
      </c>
      <c r="D182" s="206" t="s">
        <v>184</v>
      </c>
      <c r="E182" s="207">
        <v>4</v>
      </c>
      <c r="F182" s="203">
        <v>3300</v>
      </c>
      <c r="G182" s="208">
        <f t="shared" ref="G182:G210" si="129">F182/E182</f>
        <v>825</v>
      </c>
      <c r="H182" s="526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27">
        <f>IFERROR(AVERAGE(K182:K211),"-")</f>
        <v>757.02679306943014</v>
      </c>
      <c r="M182" s="209">
        <f>RANK(K182, K$182:$K$211)</f>
        <v>13</v>
      </c>
      <c r="N182" s="538"/>
      <c r="O182" s="525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28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28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28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28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28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28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28">
        <f>AVERAGE(AV182:AV211)</f>
        <v>758.32091546609456</v>
      </c>
    </row>
    <row r="183" spans="1:50" ht="14.25" hidden="1" customHeight="1" outlineLevel="1">
      <c r="B183" s="501"/>
      <c r="C183" s="203">
        <v>2</v>
      </c>
      <c r="D183" s="206" t="s">
        <v>181</v>
      </c>
      <c r="E183" s="207">
        <v>3</v>
      </c>
      <c r="F183" s="203">
        <v>3600</v>
      </c>
      <c r="G183" s="208">
        <f t="shared" si="129"/>
        <v>1200</v>
      </c>
      <c r="H183" s="526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27"/>
      <c r="M183" s="209">
        <f>RANK(K183, K$182:$K$211)</f>
        <v>1</v>
      </c>
      <c r="N183" s="538"/>
      <c r="O183" s="525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28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28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28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28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28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28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28"/>
    </row>
    <row r="184" spans="1:50" ht="14.25" hidden="1" customHeight="1" outlineLevel="1">
      <c r="B184" s="501"/>
      <c r="C184" s="203">
        <v>3</v>
      </c>
      <c r="D184" s="206" t="s">
        <v>178</v>
      </c>
      <c r="E184" s="207">
        <v>4</v>
      </c>
      <c r="F184" s="203">
        <v>2700</v>
      </c>
      <c r="G184" s="208">
        <f t="shared" si="129"/>
        <v>675</v>
      </c>
      <c r="H184" s="526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27"/>
      <c r="M184" s="209">
        <f>RANK(K184, K$182:$K$211)</f>
        <v>26</v>
      </c>
      <c r="N184" s="538"/>
      <c r="O184" s="525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28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28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28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28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28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28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28"/>
    </row>
    <row r="185" spans="1:50" ht="14.25" hidden="1" customHeight="1" outlineLevel="1">
      <c r="B185" s="501"/>
      <c r="C185" s="203">
        <v>4</v>
      </c>
      <c r="D185" s="206" t="s">
        <v>183</v>
      </c>
      <c r="E185" s="207">
        <v>4</v>
      </c>
      <c r="F185" s="203">
        <v>3300</v>
      </c>
      <c r="G185" s="208">
        <f t="shared" si="129"/>
        <v>825</v>
      </c>
      <c r="H185" s="526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27"/>
      <c r="M185" s="209">
        <f>RANK(K185, K$182:$K$211)</f>
        <v>11</v>
      </c>
      <c r="N185" s="538"/>
      <c r="O185" s="525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28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28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28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28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28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28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28"/>
    </row>
    <row r="186" spans="1:50" ht="14.25" hidden="1" customHeight="1" outlineLevel="1">
      <c r="B186" s="501"/>
      <c r="C186" s="203">
        <v>5</v>
      </c>
      <c r="D186" s="206" t="s">
        <v>174</v>
      </c>
      <c r="E186" s="207">
        <v>4</v>
      </c>
      <c r="F186" s="203">
        <v>3300</v>
      </c>
      <c r="G186" s="208">
        <f t="shared" si="129"/>
        <v>825</v>
      </c>
      <c r="H186" s="526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27"/>
      <c r="M186" s="209">
        <f>RANK(K186, K$182:$K$211)</f>
        <v>16</v>
      </c>
      <c r="N186" s="538"/>
      <c r="O186" s="525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28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28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28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28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28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28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28"/>
    </row>
    <row r="187" spans="1:50" ht="14.25" hidden="1" customHeight="1" outlineLevel="1">
      <c r="B187" s="501"/>
      <c r="C187" s="203">
        <v>6</v>
      </c>
      <c r="D187" s="206" t="s">
        <v>177</v>
      </c>
      <c r="E187" s="207">
        <v>5</v>
      </c>
      <c r="F187" s="203">
        <v>3300</v>
      </c>
      <c r="G187" s="208">
        <f t="shared" si="129"/>
        <v>660</v>
      </c>
      <c r="H187" s="526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27"/>
      <c r="M187" s="209">
        <f>RANK(K187, K$182:$K$211)</f>
        <v>27</v>
      </c>
      <c r="N187" s="538"/>
      <c r="O187" s="525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28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28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28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28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28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28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28"/>
    </row>
    <row r="188" spans="1:50" ht="14.25" hidden="1" customHeight="1" outlineLevel="1">
      <c r="B188" s="501"/>
      <c r="C188" s="203">
        <v>7</v>
      </c>
      <c r="D188" s="206" t="s">
        <v>175</v>
      </c>
      <c r="E188" s="207">
        <v>3</v>
      </c>
      <c r="F188" s="203">
        <v>3600</v>
      </c>
      <c r="G188" s="208">
        <f t="shared" si="129"/>
        <v>1200</v>
      </c>
      <c r="H188" s="526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27"/>
      <c r="M188" s="209">
        <f>RANK(K188, K$182:$K$211)</f>
        <v>4</v>
      </c>
      <c r="N188" s="538"/>
      <c r="O188" s="525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28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28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28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28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28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28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28"/>
    </row>
    <row r="189" spans="1:50" ht="14.25" hidden="1" customHeight="1" outlineLevel="1">
      <c r="B189" s="501"/>
      <c r="C189" s="203">
        <v>8</v>
      </c>
      <c r="D189" s="206" t="s">
        <v>182</v>
      </c>
      <c r="E189" s="207">
        <v>3</v>
      </c>
      <c r="F189" s="203">
        <v>3000</v>
      </c>
      <c r="G189" s="208">
        <f t="shared" si="129"/>
        <v>1000</v>
      </c>
      <c r="H189" s="526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27"/>
      <c r="M189" s="209">
        <f>RANK(K189, K$182:$K$211)</f>
        <v>10</v>
      </c>
      <c r="N189" s="538"/>
      <c r="O189" s="525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28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28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28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28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28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28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28"/>
    </row>
    <row r="190" spans="1:50" ht="14.25" hidden="1" customHeight="1" outlineLevel="1">
      <c r="B190" s="501"/>
      <c r="C190" s="203">
        <v>9</v>
      </c>
      <c r="D190" s="206" t="s">
        <v>173</v>
      </c>
      <c r="E190" s="207">
        <v>3</v>
      </c>
      <c r="F190" s="203">
        <v>3300</v>
      </c>
      <c r="G190" s="208">
        <f t="shared" si="129"/>
        <v>1100</v>
      </c>
      <c r="H190" s="526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27"/>
      <c r="M190" s="209">
        <f>RANK(K190, K$182:$K$211)</f>
        <v>9</v>
      </c>
      <c r="N190" s="538"/>
      <c r="O190" s="525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28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28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28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28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28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28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28"/>
    </row>
    <row r="191" spans="1:50" ht="14.25" hidden="1" customHeight="1" outlineLevel="1">
      <c r="B191" s="501"/>
      <c r="C191" s="203">
        <v>10</v>
      </c>
      <c r="D191" s="206" t="s">
        <v>180</v>
      </c>
      <c r="E191" s="207">
        <v>3</v>
      </c>
      <c r="F191" s="203">
        <v>3600</v>
      </c>
      <c r="G191" s="208">
        <f t="shared" si="129"/>
        <v>1200</v>
      </c>
      <c r="H191" s="526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27"/>
      <c r="M191" s="209">
        <f>RANK(K191, K$182:$K$211)</f>
        <v>6</v>
      </c>
      <c r="N191" s="538"/>
      <c r="O191" s="525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28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28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28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28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28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28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28"/>
    </row>
    <row r="192" spans="1:50" ht="14.25" hidden="1" customHeight="1" outlineLevel="1">
      <c r="B192" s="501"/>
      <c r="C192" s="203">
        <v>11</v>
      </c>
      <c r="D192" s="206" t="s">
        <v>206</v>
      </c>
      <c r="E192" s="207">
        <v>4</v>
      </c>
      <c r="F192" s="203">
        <v>3000</v>
      </c>
      <c r="G192" s="208">
        <f t="shared" si="129"/>
        <v>750</v>
      </c>
      <c r="H192" s="526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27"/>
      <c r="M192" s="209">
        <f>RANK(K192, K$182:$K$211)</f>
        <v>23</v>
      </c>
      <c r="N192" s="538"/>
      <c r="O192" s="525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28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28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28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28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28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28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28"/>
    </row>
    <row r="193" spans="2:50" ht="14.25" hidden="1" customHeight="1" outlineLevel="1">
      <c r="B193" s="501"/>
      <c r="C193" s="203">
        <v>12</v>
      </c>
      <c r="D193" s="206" t="s">
        <v>203</v>
      </c>
      <c r="E193" s="207">
        <v>3</v>
      </c>
      <c r="F193" s="203">
        <v>3300</v>
      </c>
      <c r="G193" s="208">
        <f t="shared" si="129"/>
        <v>1100</v>
      </c>
      <c r="H193" s="526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27"/>
      <c r="M193" s="209">
        <f>RANK(K193, K$182:$K$211)</f>
        <v>7</v>
      </c>
      <c r="N193" s="538"/>
      <c r="O193" s="525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28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28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28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28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28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28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28"/>
    </row>
    <row r="194" spans="2:50" ht="14.25" hidden="1" customHeight="1" outlineLevel="1">
      <c r="B194" s="501"/>
      <c r="C194" s="203">
        <v>13</v>
      </c>
      <c r="D194" s="206" t="s">
        <v>179</v>
      </c>
      <c r="E194" s="207">
        <v>4</v>
      </c>
      <c r="F194" s="203">
        <v>3300</v>
      </c>
      <c r="G194" s="208">
        <f t="shared" si="129"/>
        <v>825</v>
      </c>
      <c r="H194" s="526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27"/>
      <c r="M194" s="209">
        <f>RANK(K194, K$182:$K$211)</f>
        <v>17</v>
      </c>
      <c r="N194" s="538"/>
      <c r="O194" s="525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28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28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28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28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28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28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28"/>
    </row>
    <row r="195" spans="2:50" ht="14.25" hidden="1" customHeight="1" outlineLevel="1">
      <c r="B195" s="501"/>
      <c r="C195" s="203">
        <v>14</v>
      </c>
      <c r="D195" s="206" t="s">
        <v>207</v>
      </c>
      <c r="E195" s="207">
        <v>4</v>
      </c>
      <c r="F195" s="203">
        <v>3300</v>
      </c>
      <c r="G195" s="208">
        <f t="shared" si="129"/>
        <v>825</v>
      </c>
      <c r="H195" s="526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27"/>
      <c r="M195" s="209">
        <f>RANK(K195, K$182:$K$211)</f>
        <v>20</v>
      </c>
      <c r="N195" s="538"/>
      <c r="O195" s="525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28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28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28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28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28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28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28"/>
    </row>
    <row r="196" spans="2:50" ht="14.25" hidden="1" customHeight="1" outlineLevel="1">
      <c r="B196" s="501"/>
      <c r="C196" s="203">
        <v>15</v>
      </c>
      <c r="D196" s="206" t="s">
        <v>198</v>
      </c>
      <c r="E196" s="207">
        <v>4</v>
      </c>
      <c r="F196" s="203">
        <v>3300</v>
      </c>
      <c r="G196" s="208">
        <f t="shared" si="129"/>
        <v>825</v>
      </c>
      <c r="H196" s="526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27"/>
      <c r="M196" s="209">
        <f>RANK(K196, K$182:$K$211)</f>
        <v>12</v>
      </c>
      <c r="N196" s="538"/>
      <c r="O196" s="525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28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28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28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28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28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28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28"/>
    </row>
    <row r="197" spans="2:50" ht="14.25" hidden="1" customHeight="1" outlineLevel="1">
      <c r="B197" s="501"/>
      <c r="C197" s="203">
        <v>16</v>
      </c>
      <c r="D197" s="206" t="s">
        <v>197</v>
      </c>
      <c r="E197" s="207">
        <v>3</v>
      </c>
      <c r="F197" s="203">
        <v>3600</v>
      </c>
      <c r="G197" s="208">
        <f t="shared" si="129"/>
        <v>1200</v>
      </c>
      <c r="H197" s="526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27"/>
      <c r="M197" s="209">
        <f>RANK(K197, K$182:$K$211)</f>
        <v>2</v>
      </c>
      <c r="N197" s="538"/>
      <c r="O197" s="525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28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28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28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28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28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28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28"/>
    </row>
    <row r="198" spans="2:50" ht="14.25" hidden="1" customHeight="1" outlineLevel="1">
      <c r="B198" s="501"/>
      <c r="C198" s="203">
        <v>17</v>
      </c>
      <c r="D198" s="206" t="s">
        <v>194</v>
      </c>
      <c r="E198" s="207">
        <v>4</v>
      </c>
      <c r="F198" s="203">
        <v>2700</v>
      </c>
      <c r="G198" s="208">
        <f t="shared" si="129"/>
        <v>675</v>
      </c>
      <c r="H198" s="526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27"/>
      <c r="M198" s="209">
        <f>RANK(K198, K$182:$K$211)</f>
        <v>25</v>
      </c>
      <c r="N198" s="538"/>
      <c r="O198" s="525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28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28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28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28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28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28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28"/>
    </row>
    <row r="199" spans="2:50" ht="14.25" hidden="1" customHeight="1" outlineLevel="1">
      <c r="B199" s="501"/>
      <c r="C199" s="203">
        <v>18</v>
      </c>
      <c r="D199" s="206" t="s">
        <v>188</v>
      </c>
      <c r="E199" s="207">
        <v>4</v>
      </c>
      <c r="F199" s="203">
        <v>3300</v>
      </c>
      <c r="G199" s="208">
        <f t="shared" si="129"/>
        <v>825</v>
      </c>
      <c r="H199" s="526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27"/>
      <c r="M199" s="209">
        <f>RANK(K199, K$182:$K$211)</f>
        <v>19</v>
      </c>
      <c r="N199" s="538"/>
      <c r="O199" s="525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28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28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28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28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28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28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28"/>
    </row>
    <row r="200" spans="2:50" ht="14.25" hidden="1" customHeight="1" outlineLevel="1">
      <c r="B200" s="501"/>
      <c r="C200" s="203">
        <v>19</v>
      </c>
      <c r="D200" s="206" t="s">
        <v>199</v>
      </c>
      <c r="E200" s="207">
        <v>4</v>
      </c>
      <c r="F200" s="203">
        <v>3300</v>
      </c>
      <c r="G200" s="208">
        <f t="shared" si="129"/>
        <v>825</v>
      </c>
      <c r="H200" s="526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27"/>
      <c r="M200" s="209">
        <f>RANK(K200, K$182:$K$211)</f>
        <v>14</v>
      </c>
      <c r="N200" s="538"/>
      <c r="O200" s="525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28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28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28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28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28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28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28"/>
    </row>
    <row r="201" spans="2:50" ht="14.25" hidden="1" customHeight="1" outlineLevel="1">
      <c r="B201" s="501"/>
      <c r="C201" s="203">
        <v>20</v>
      </c>
      <c r="D201" s="206" t="s">
        <v>193</v>
      </c>
      <c r="E201" s="207">
        <v>5</v>
      </c>
      <c r="F201" s="203">
        <v>3300</v>
      </c>
      <c r="G201" s="208">
        <f t="shared" si="129"/>
        <v>660</v>
      </c>
      <c r="H201" s="526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27"/>
      <c r="M201" s="209">
        <f>RANK(K201, K$182:$K$211)</f>
        <v>28</v>
      </c>
      <c r="N201" s="538"/>
      <c r="O201" s="525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28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28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28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28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28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28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28"/>
    </row>
    <row r="202" spans="2:50" ht="14.25" hidden="1" customHeight="1" outlineLevel="1">
      <c r="B202" s="501"/>
      <c r="C202" s="203">
        <v>21</v>
      </c>
      <c r="D202" s="206" t="s">
        <v>190</v>
      </c>
      <c r="E202" s="207">
        <v>3</v>
      </c>
      <c r="F202" s="203">
        <v>3600</v>
      </c>
      <c r="G202" s="208">
        <f t="shared" si="129"/>
        <v>1200</v>
      </c>
      <c r="H202" s="526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27"/>
      <c r="M202" s="209">
        <f>RANK(K202, K$182:$K$211)</f>
        <v>3</v>
      </c>
      <c r="N202" s="538"/>
      <c r="O202" s="525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28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28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28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28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28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28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28"/>
    </row>
    <row r="203" spans="2:50" ht="14.25" hidden="1" customHeight="1" outlineLevel="1">
      <c r="B203" s="501"/>
      <c r="C203" s="203">
        <v>22</v>
      </c>
      <c r="D203" s="206" t="s">
        <v>196</v>
      </c>
      <c r="E203" s="207">
        <v>3</v>
      </c>
      <c r="F203" s="203">
        <v>3600</v>
      </c>
      <c r="G203" s="208">
        <f t="shared" si="129"/>
        <v>1200</v>
      </c>
      <c r="H203" s="526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27"/>
      <c r="M203" s="209">
        <f>RANK(K203, K$182:$K$211)</f>
        <v>5</v>
      </c>
      <c r="N203" s="538"/>
      <c r="O203" s="525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28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28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28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28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28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28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28"/>
    </row>
    <row r="204" spans="2:50" ht="14.25" hidden="1" customHeight="1" outlineLevel="1">
      <c r="B204" s="501"/>
      <c r="C204" s="203">
        <v>23</v>
      </c>
      <c r="D204" s="206" t="s">
        <v>201</v>
      </c>
      <c r="E204" s="207">
        <v>3</v>
      </c>
      <c r="F204" s="203">
        <v>3300</v>
      </c>
      <c r="G204" s="208">
        <f t="shared" si="129"/>
        <v>1100</v>
      </c>
      <c r="H204" s="526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27"/>
      <c r="M204" s="209">
        <f>RANK(K204, K$182:$K$211)</f>
        <v>8</v>
      </c>
      <c r="N204" s="538"/>
      <c r="O204" s="525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28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28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28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28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28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28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28"/>
    </row>
    <row r="205" spans="2:50" ht="14.25" hidden="1" customHeight="1" outlineLevel="1">
      <c r="B205" s="501"/>
      <c r="C205" s="203">
        <v>24</v>
      </c>
      <c r="D205" s="206" t="s">
        <v>195</v>
      </c>
      <c r="E205" s="207">
        <v>4</v>
      </c>
      <c r="F205" s="203">
        <v>3300</v>
      </c>
      <c r="G205" s="208">
        <f t="shared" si="129"/>
        <v>825</v>
      </c>
      <c r="H205" s="526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27"/>
      <c r="M205" s="209">
        <f>RANK(K205, K$182:$K$211)</f>
        <v>18</v>
      </c>
      <c r="N205" s="538"/>
      <c r="O205" s="525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28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28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28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28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28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28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28"/>
    </row>
    <row r="206" spans="2:50" ht="14.25" hidden="1" customHeight="1" outlineLevel="1">
      <c r="B206" s="501"/>
      <c r="C206" s="203">
        <v>25</v>
      </c>
      <c r="D206" s="206" t="s">
        <v>192</v>
      </c>
      <c r="E206" s="207">
        <v>4</v>
      </c>
      <c r="F206" s="203">
        <v>3000</v>
      </c>
      <c r="G206" s="208">
        <f t="shared" si="129"/>
        <v>750</v>
      </c>
      <c r="H206" s="526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27"/>
      <c r="M206" s="209">
        <f>RANK(K206, K$182:$K$211)</f>
        <v>21</v>
      </c>
      <c r="N206" s="538"/>
      <c r="O206" s="525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28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28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28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28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28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28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28"/>
    </row>
    <row r="207" spans="2:50" ht="14.25" hidden="1" customHeight="1" outlineLevel="1">
      <c r="B207" s="501"/>
      <c r="C207" s="203">
        <v>26</v>
      </c>
      <c r="D207" s="206" t="s">
        <v>189</v>
      </c>
      <c r="E207" s="207">
        <v>13</v>
      </c>
      <c r="F207" s="203">
        <v>3600</v>
      </c>
      <c r="G207" s="208">
        <f t="shared" si="129"/>
        <v>276.92307692307691</v>
      </c>
      <c r="H207" s="526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27"/>
      <c r="M207" s="209">
        <f>RANK(K207, K$182:$K$211)</f>
        <v>29</v>
      </c>
      <c r="N207" s="538"/>
      <c r="O207" s="525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28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28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28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28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28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28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28"/>
    </row>
    <row r="208" spans="2:50" ht="14.25" hidden="1" customHeight="1" outlineLevel="1">
      <c r="B208" s="501"/>
      <c r="C208" s="203">
        <v>27</v>
      </c>
      <c r="D208" s="206" t="s">
        <v>185</v>
      </c>
      <c r="E208" s="207">
        <v>4</v>
      </c>
      <c r="F208" s="203">
        <v>3000</v>
      </c>
      <c r="G208" s="208">
        <f t="shared" si="129"/>
        <v>750</v>
      </c>
      <c r="H208" s="526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27"/>
      <c r="M208" s="209">
        <f>RANK(K208, K$182:$K$211)</f>
        <v>24</v>
      </c>
      <c r="N208" s="538"/>
      <c r="O208" s="525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28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28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28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28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28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28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28"/>
    </row>
    <row r="209" spans="1:50" ht="14.25" hidden="1" customHeight="1" outlineLevel="1">
      <c r="B209" s="501"/>
      <c r="C209" s="203">
        <v>28</v>
      </c>
      <c r="D209" s="206" t="s">
        <v>187</v>
      </c>
      <c r="E209" s="203">
        <v>4</v>
      </c>
      <c r="F209" s="203">
        <v>3000</v>
      </c>
      <c r="G209" s="208">
        <f t="shared" si="129"/>
        <v>750</v>
      </c>
      <c r="H209" s="526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27"/>
      <c r="M209" s="209">
        <f>RANK(K209, K$182:$K$211)</f>
        <v>22</v>
      </c>
      <c r="N209" s="538"/>
      <c r="O209" s="525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28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28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28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28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28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28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28"/>
    </row>
    <row r="210" spans="1:50" ht="14.25" hidden="1" customHeight="1" outlineLevel="1">
      <c r="B210" s="501"/>
      <c r="C210" s="203">
        <v>29</v>
      </c>
      <c r="D210" s="206" t="s">
        <v>191</v>
      </c>
      <c r="E210" s="203">
        <v>4</v>
      </c>
      <c r="F210" s="203">
        <v>3300</v>
      </c>
      <c r="G210" s="208">
        <f t="shared" si="129"/>
        <v>825</v>
      </c>
      <c r="H210" s="526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27"/>
      <c r="M210" s="209">
        <f>RANK(K210, K$182:$K$211)</f>
        <v>15</v>
      </c>
      <c r="N210" s="538"/>
      <c r="O210" s="525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28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28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28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28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28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28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28"/>
    </row>
    <row r="211" spans="1:50" ht="14.25" hidden="1" customHeight="1" outlineLevel="1">
      <c r="B211" s="501"/>
      <c r="C211" s="203">
        <v>30</v>
      </c>
      <c r="D211" s="206"/>
      <c r="E211" s="203"/>
      <c r="F211" s="203"/>
      <c r="G211" s="208"/>
      <c r="H211" s="526"/>
      <c r="I211" s="209"/>
      <c r="J211" s="209"/>
      <c r="K211" s="210"/>
      <c r="L211" s="527"/>
      <c r="M211" s="209"/>
      <c r="N211" s="538"/>
      <c r="O211" s="525"/>
      <c r="P211" s="205"/>
      <c r="Q211" s="211"/>
      <c r="R211" s="208"/>
      <c r="S211" s="205"/>
      <c r="T211" s="528"/>
      <c r="U211" s="205"/>
      <c r="V211" s="211"/>
      <c r="W211" s="208"/>
      <c r="X211" s="205"/>
      <c r="Y211" s="528"/>
      <c r="Z211" s="205"/>
      <c r="AA211" s="211"/>
      <c r="AB211" s="208"/>
      <c r="AC211" s="205"/>
      <c r="AD211" s="528"/>
      <c r="AE211" s="205"/>
      <c r="AF211" s="211"/>
      <c r="AG211" s="208"/>
      <c r="AH211" s="205"/>
      <c r="AI211" s="528"/>
      <c r="AJ211" s="205"/>
      <c r="AK211" s="211"/>
      <c r="AL211" s="208"/>
      <c r="AM211" s="205"/>
      <c r="AN211" s="528"/>
      <c r="AO211" s="205"/>
      <c r="AP211" s="211"/>
      <c r="AQ211" s="208"/>
      <c r="AR211" s="205"/>
      <c r="AS211" s="528"/>
      <c r="AT211" s="205"/>
      <c r="AU211" s="211"/>
      <c r="AV211" s="208"/>
      <c r="AW211" s="205"/>
      <c r="AX211" s="528"/>
    </row>
    <row r="212" spans="1:50" ht="14.25" hidden="1" customHeight="1" outlineLevel="1" collapsed="1">
      <c r="B212" s="539" t="s">
        <v>208</v>
      </c>
      <c r="C212" s="540"/>
      <c r="D212" s="540"/>
      <c r="E212" s="540"/>
      <c r="F212" s="540"/>
      <c r="G212" s="540"/>
      <c r="H212" s="540"/>
      <c r="I212" s="540"/>
      <c r="J212" s="540"/>
      <c r="K212" s="540"/>
      <c r="L212" s="540"/>
      <c r="M212" s="541"/>
      <c r="N212" s="544" t="s">
        <v>130</v>
      </c>
      <c r="O212" s="544" t="s">
        <v>77</v>
      </c>
      <c r="P212" s="546">
        <f>AT177+1</f>
        <v>45909</v>
      </c>
      <c r="Q212" s="547"/>
      <c r="R212" s="547"/>
      <c r="S212" s="547"/>
      <c r="T212" s="547"/>
      <c r="U212" s="548">
        <f>P212+1</f>
        <v>45910</v>
      </c>
      <c r="V212" s="549"/>
      <c r="W212" s="549"/>
      <c r="X212" s="549"/>
      <c r="Y212" s="549"/>
      <c r="Z212" s="546">
        <f t="shared" ref="Z212" si="145">U212+1</f>
        <v>45911</v>
      </c>
      <c r="AA212" s="547"/>
      <c r="AB212" s="547"/>
      <c r="AC212" s="547"/>
      <c r="AD212" s="547"/>
      <c r="AE212" s="548">
        <f t="shared" ref="AE212" si="146">Z212+1</f>
        <v>45912</v>
      </c>
      <c r="AF212" s="549"/>
      <c r="AG212" s="549"/>
      <c r="AH212" s="549"/>
      <c r="AI212" s="549"/>
      <c r="AJ212" s="530">
        <f t="shared" ref="AJ212" si="147">AE212+1</f>
        <v>45913</v>
      </c>
      <c r="AK212" s="531"/>
      <c r="AL212" s="531"/>
      <c r="AM212" s="531"/>
      <c r="AN212" s="532"/>
      <c r="AO212" s="548">
        <f t="shared" ref="AO212" si="148">AJ212+1</f>
        <v>45914</v>
      </c>
      <c r="AP212" s="549"/>
      <c r="AQ212" s="549"/>
      <c r="AR212" s="549"/>
      <c r="AS212" s="549"/>
      <c r="AT212" s="530">
        <f t="shared" ref="AT212" si="149">AO212+1</f>
        <v>45915</v>
      </c>
      <c r="AU212" s="531"/>
      <c r="AV212" s="531"/>
      <c r="AW212" s="531"/>
      <c r="AX212" s="532"/>
    </row>
    <row r="213" spans="1:50" ht="14.25" hidden="1" customHeight="1" outlineLevel="1">
      <c r="B213" s="542"/>
      <c r="C213" s="542"/>
      <c r="D213" s="542"/>
      <c r="E213" s="542"/>
      <c r="F213" s="542"/>
      <c r="G213" s="542"/>
      <c r="H213" s="542"/>
      <c r="I213" s="542"/>
      <c r="J213" s="542"/>
      <c r="K213" s="542"/>
      <c r="L213" s="542"/>
      <c r="M213" s="543"/>
      <c r="N213" s="545"/>
      <c r="O213" s="545"/>
      <c r="P213" s="533">
        <f>P212</f>
        <v>45909</v>
      </c>
      <c r="Q213" s="533"/>
      <c r="R213" s="533"/>
      <c r="S213" s="533"/>
      <c r="T213" s="533"/>
      <c r="U213" s="534">
        <f>U212</f>
        <v>45910</v>
      </c>
      <c r="V213" s="534"/>
      <c r="W213" s="534"/>
      <c r="X213" s="534"/>
      <c r="Y213" s="534"/>
      <c r="Z213" s="533">
        <f t="shared" ref="Z213" si="150">Z212</f>
        <v>45911</v>
      </c>
      <c r="AA213" s="533"/>
      <c r="AB213" s="533"/>
      <c r="AC213" s="533"/>
      <c r="AD213" s="533"/>
      <c r="AE213" s="534">
        <f t="shared" ref="AE213" si="151">AE212</f>
        <v>45912</v>
      </c>
      <c r="AF213" s="534"/>
      <c r="AG213" s="534"/>
      <c r="AH213" s="534"/>
      <c r="AI213" s="534"/>
      <c r="AJ213" s="535">
        <f t="shared" ref="AJ213" si="152">AJ212</f>
        <v>45913</v>
      </c>
      <c r="AK213" s="536"/>
      <c r="AL213" s="536"/>
      <c r="AM213" s="536"/>
      <c r="AN213" s="537"/>
      <c r="AO213" s="534">
        <f t="shared" ref="AO213" si="153">AO212</f>
        <v>45914</v>
      </c>
      <c r="AP213" s="534"/>
      <c r="AQ213" s="534"/>
      <c r="AR213" s="534"/>
      <c r="AS213" s="534"/>
      <c r="AT213" s="535">
        <f t="shared" ref="AT213" si="154">AT212</f>
        <v>45915</v>
      </c>
      <c r="AU213" s="536"/>
      <c r="AV213" s="536"/>
      <c r="AW213" s="536"/>
      <c r="AX213" s="537"/>
    </row>
    <row r="214" spans="1:50" ht="14.25" hidden="1" customHeight="1" outlineLevel="1">
      <c r="B214" s="501" t="s">
        <v>131</v>
      </c>
      <c r="C214" s="501" t="s">
        <v>132</v>
      </c>
      <c r="D214" s="501"/>
      <c r="E214" s="501" t="s">
        <v>133</v>
      </c>
      <c r="F214" s="501"/>
      <c r="G214" s="501"/>
      <c r="H214" s="501" t="s">
        <v>134</v>
      </c>
      <c r="I214" s="529" t="s">
        <v>135</v>
      </c>
      <c r="J214" s="529"/>
      <c r="K214" s="529"/>
      <c r="L214" s="529" t="s">
        <v>134</v>
      </c>
      <c r="M214" s="529" t="s">
        <v>136</v>
      </c>
      <c r="N214" s="550"/>
      <c r="O214" s="544" t="s">
        <v>137</v>
      </c>
      <c r="P214" s="525" t="s">
        <v>138</v>
      </c>
      <c r="Q214" s="525"/>
      <c r="R214" s="525"/>
      <c r="S214" s="525"/>
      <c r="T214" s="525" t="s">
        <v>134</v>
      </c>
      <c r="U214" s="525" t="s">
        <v>138</v>
      </c>
      <c r="V214" s="525"/>
      <c r="W214" s="525"/>
      <c r="X214" s="525"/>
      <c r="Y214" s="525" t="s">
        <v>134</v>
      </c>
      <c r="Z214" s="525" t="s">
        <v>138</v>
      </c>
      <c r="AA214" s="525"/>
      <c r="AB214" s="525"/>
      <c r="AC214" s="525"/>
      <c r="AD214" s="525" t="s">
        <v>134</v>
      </c>
      <c r="AE214" s="525" t="s">
        <v>138</v>
      </c>
      <c r="AF214" s="525"/>
      <c r="AG214" s="525"/>
      <c r="AH214" s="525"/>
      <c r="AI214" s="525" t="s">
        <v>134</v>
      </c>
      <c r="AJ214" s="525" t="s">
        <v>138</v>
      </c>
      <c r="AK214" s="525"/>
      <c r="AL214" s="525"/>
      <c r="AM214" s="525"/>
      <c r="AN214" s="525" t="s">
        <v>134</v>
      </c>
      <c r="AO214" s="525" t="s">
        <v>138</v>
      </c>
      <c r="AP214" s="525"/>
      <c r="AQ214" s="525"/>
      <c r="AR214" s="525"/>
      <c r="AS214" s="525" t="s">
        <v>134</v>
      </c>
      <c r="AT214" s="525" t="s">
        <v>138</v>
      </c>
      <c r="AU214" s="525"/>
      <c r="AV214" s="525"/>
      <c r="AW214" s="525"/>
      <c r="AX214" s="525" t="s">
        <v>134</v>
      </c>
    </row>
    <row r="215" spans="1:50" ht="14.25" hidden="1" customHeight="1" outlineLevel="1">
      <c r="B215" s="501"/>
      <c r="C215" s="501"/>
      <c r="D215" s="501"/>
      <c r="E215" s="501" t="s">
        <v>139</v>
      </c>
      <c r="F215" s="501"/>
      <c r="G215" s="501"/>
      <c r="H215" s="501"/>
      <c r="I215" s="529" t="s">
        <v>139</v>
      </c>
      <c r="J215" s="529"/>
      <c r="K215" s="529"/>
      <c r="L215" s="529"/>
      <c r="M215" s="529"/>
      <c r="N215" s="551"/>
      <c r="O215" s="574"/>
      <c r="P215" s="525" t="s">
        <v>140</v>
      </c>
      <c r="Q215" s="525"/>
      <c r="R215" s="525"/>
      <c r="S215" s="525"/>
      <c r="T215" s="525"/>
      <c r="U215" s="525" t="s">
        <v>140</v>
      </c>
      <c r="V215" s="525"/>
      <c r="W215" s="525"/>
      <c r="X215" s="525"/>
      <c r="Y215" s="525"/>
      <c r="Z215" s="525" t="s">
        <v>140</v>
      </c>
      <c r="AA215" s="525"/>
      <c r="AB215" s="525"/>
      <c r="AC215" s="525"/>
      <c r="AD215" s="525"/>
      <c r="AE215" s="525" t="s">
        <v>140</v>
      </c>
      <c r="AF215" s="525"/>
      <c r="AG215" s="525"/>
      <c r="AH215" s="525"/>
      <c r="AI215" s="525"/>
      <c r="AJ215" s="525" t="s">
        <v>140</v>
      </c>
      <c r="AK215" s="525"/>
      <c r="AL215" s="525"/>
      <c r="AM215" s="525"/>
      <c r="AN215" s="525"/>
      <c r="AO215" s="525" t="s">
        <v>140</v>
      </c>
      <c r="AP215" s="525"/>
      <c r="AQ215" s="525"/>
      <c r="AR215" s="525"/>
      <c r="AS215" s="525"/>
      <c r="AT215" s="525" t="s">
        <v>140</v>
      </c>
      <c r="AU215" s="525"/>
      <c r="AV215" s="525"/>
      <c r="AW215" s="525"/>
      <c r="AX215" s="525"/>
    </row>
    <row r="216" spans="1:50" ht="14.25" hidden="1" customHeight="1" outlineLevel="1">
      <c r="A216" s="200"/>
      <c r="B216" s="501"/>
      <c r="C216" s="501"/>
      <c r="D216" s="501"/>
      <c r="E216" s="203" t="s">
        <v>141</v>
      </c>
      <c r="F216" s="203" t="s">
        <v>142</v>
      </c>
      <c r="G216" s="203" t="s">
        <v>143</v>
      </c>
      <c r="H216" s="501"/>
      <c r="I216" s="204" t="s">
        <v>141</v>
      </c>
      <c r="J216" s="204" t="s">
        <v>142</v>
      </c>
      <c r="K216" s="204" t="s">
        <v>143</v>
      </c>
      <c r="L216" s="529"/>
      <c r="M216" s="529"/>
      <c r="N216" s="551"/>
      <c r="O216" s="574"/>
      <c r="P216" s="205" t="s">
        <v>141</v>
      </c>
      <c r="Q216" s="205" t="s">
        <v>142</v>
      </c>
      <c r="R216" s="205" t="s">
        <v>143</v>
      </c>
      <c r="S216" s="205" t="s">
        <v>136</v>
      </c>
      <c r="T216" s="525"/>
      <c r="U216" s="205" t="s">
        <v>141</v>
      </c>
      <c r="V216" s="205" t="s">
        <v>142</v>
      </c>
      <c r="W216" s="205" t="s">
        <v>143</v>
      </c>
      <c r="X216" s="205" t="s">
        <v>136</v>
      </c>
      <c r="Y216" s="525"/>
      <c r="Z216" s="205" t="s">
        <v>141</v>
      </c>
      <c r="AA216" s="205" t="s">
        <v>142</v>
      </c>
      <c r="AB216" s="205" t="s">
        <v>143</v>
      </c>
      <c r="AC216" s="205" t="s">
        <v>136</v>
      </c>
      <c r="AD216" s="525"/>
      <c r="AE216" s="205" t="s">
        <v>141</v>
      </c>
      <c r="AF216" s="205" t="s">
        <v>142</v>
      </c>
      <c r="AG216" s="205" t="s">
        <v>143</v>
      </c>
      <c r="AH216" s="205" t="s">
        <v>136</v>
      </c>
      <c r="AI216" s="525"/>
      <c r="AJ216" s="205" t="s">
        <v>141</v>
      </c>
      <c r="AK216" s="205" t="s">
        <v>142</v>
      </c>
      <c r="AL216" s="205" t="s">
        <v>143</v>
      </c>
      <c r="AM216" s="205" t="s">
        <v>136</v>
      </c>
      <c r="AN216" s="525"/>
      <c r="AO216" s="205" t="s">
        <v>141</v>
      </c>
      <c r="AP216" s="205" t="s">
        <v>142</v>
      </c>
      <c r="AQ216" s="205" t="s">
        <v>143</v>
      </c>
      <c r="AR216" s="205" t="s">
        <v>136</v>
      </c>
      <c r="AS216" s="525"/>
      <c r="AT216" s="205" t="s">
        <v>141</v>
      </c>
      <c r="AU216" s="205" t="s">
        <v>142</v>
      </c>
      <c r="AV216" s="205" t="s">
        <v>143</v>
      </c>
      <c r="AW216" s="205" t="s">
        <v>136</v>
      </c>
      <c r="AX216" s="525"/>
    </row>
    <row r="217" spans="1:50" ht="14.25" hidden="1" customHeight="1" outlineLevel="1">
      <c r="B217" s="501" t="s">
        <v>144</v>
      </c>
      <c r="C217" s="203">
        <v>1</v>
      </c>
      <c r="D217" s="206" t="s">
        <v>184</v>
      </c>
      <c r="E217" s="207">
        <v>4</v>
      </c>
      <c r="F217" s="203">
        <v>3300</v>
      </c>
      <c r="G217" s="208">
        <f t="shared" ref="G217:G247" si="155">F217/E217</f>
        <v>825</v>
      </c>
      <c r="H217" s="575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78">
        <f>IFERROR(AVERAGE(K217:K249),"-")</f>
        <v>750.00008102670756</v>
      </c>
      <c r="M217" s="209">
        <f>RANK(K217, K$217:$K$249)</f>
        <v>13</v>
      </c>
      <c r="N217" s="551"/>
      <c r="O217" s="574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68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68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68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68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68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68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68">
        <f>AVERAGE(AV217:AV249)</f>
        <v>751.57243355911612</v>
      </c>
    </row>
    <row r="218" spans="1:50" ht="14.25" hidden="1" customHeight="1" outlineLevel="1">
      <c r="B218" s="501"/>
      <c r="C218" s="203">
        <v>2</v>
      </c>
      <c r="D218" s="206" t="s">
        <v>181</v>
      </c>
      <c r="E218" s="207">
        <v>3</v>
      </c>
      <c r="F218" s="203">
        <v>3600</v>
      </c>
      <c r="G218" s="208">
        <f t="shared" si="155"/>
        <v>1200</v>
      </c>
      <c r="H218" s="576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79"/>
      <c r="M218" s="209">
        <f>RANK(K218, K$217:$K$249)</f>
        <v>1</v>
      </c>
      <c r="N218" s="551"/>
      <c r="O218" s="574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69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69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69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69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69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69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69"/>
    </row>
    <row r="219" spans="1:50" ht="14.25" hidden="1" customHeight="1" outlineLevel="1">
      <c r="B219" s="501"/>
      <c r="C219" s="203">
        <v>3</v>
      </c>
      <c r="D219" s="206" t="s">
        <v>178</v>
      </c>
      <c r="E219" s="207">
        <v>4</v>
      </c>
      <c r="F219" s="203">
        <v>2700</v>
      </c>
      <c r="G219" s="208">
        <f t="shared" si="155"/>
        <v>675</v>
      </c>
      <c r="H219" s="576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79"/>
      <c r="M219" s="209">
        <f>RANK(K219, K$217:$K$249)</f>
        <v>27</v>
      </c>
      <c r="N219" s="551"/>
      <c r="O219" s="574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69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69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69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69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69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69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69"/>
    </row>
    <row r="220" spans="1:50" ht="14.25" hidden="1" customHeight="1" outlineLevel="1">
      <c r="B220" s="501"/>
      <c r="C220" s="203">
        <v>4</v>
      </c>
      <c r="D220" s="206" t="s">
        <v>183</v>
      </c>
      <c r="E220" s="207">
        <v>4</v>
      </c>
      <c r="F220" s="203">
        <v>3300</v>
      </c>
      <c r="G220" s="208">
        <f t="shared" si="155"/>
        <v>825</v>
      </c>
      <c r="H220" s="576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79"/>
      <c r="M220" s="209">
        <f>RANK(K220, K$217:$K$249)</f>
        <v>12</v>
      </c>
      <c r="N220" s="551"/>
      <c r="O220" s="574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69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69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69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69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69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69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69"/>
    </row>
    <row r="221" spans="1:50" ht="14.25" hidden="1" customHeight="1" outlineLevel="1">
      <c r="B221" s="501"/>
      <c r="C221" s="203">
        <v>5</v>
      </c>
      <c r="D221" s="206" t="s">
        <v>177</v>
      </c>
      <c r="E221" s="207">
        <v>5</v>
      </c>
      <c r="F221" s="203">
        <v>3300</v>
      </c>
      <c r="G221" s="208">
        <f t="shared" si="155"/>
        <v>660</v>
      </c>
      <c r="H221" s="576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79"/>
      <c r="M221" s="209">
        <f>RANK(K221, K$217:$K$249)</f>
        <v>29</v>
      </c>
      <c r="N221" s="551"/>
      <c r="O221" s="574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69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69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69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69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69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69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69"/>
    </row>
    <row r="222" spans="1:50" ht="14.25" hidden="1" customHeight="1" outlineLevel="1">
      <c r="B222" s="501"/>
      <c r="C222" s="203">
        <v>6</v>
      </c>
      <c r="D222" s="206" t="s">
        <v>175</v>
      </c>
      <c r="E222" s="207">
        <v>3</v>
      </c>
      <c r="F222" s="203">
        <v>3600</v>
      </c>
      <c r="G222" s="208">
        <f t="shared" si="155"/>
        <v>1200</v>
      </c>
      <c r="H222" s="576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79"/>
      <c r="M222" s="209">
        <f>RANK(K222, K$217:$K$249)</f>
        <v>4</v>
      </c>
      <c r="N222" s="551"/>
      <c r="O222" s="574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69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69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69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69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69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69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69"/>
    </row>
    <row r="223" spans="1:50" ht="14.25" hidden="1" customHeight="1" outlineLevel="1">
      <c r="B223" s="501"/>
      <c r="C223" s="203">
        <v>7</v>
      </c>
      <c r="D223" s="206" t="s">
        <v>182</v>
      </c>
      <c r="E223" s="207">
        <v>3</v>
      </c>
      <c r="F223" s="203">
        <v>3000</v>
      </c>
      <c r="G223" s="208">
        <f t="shared" si="155"/>
        <v>1000</v>
      </c>
      <c r="H223" s="576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79"/>
      <c r="M223" s="209">
        <f>RANK(K223, K$217:$K$249)</f>
        <v>10</v>
      </c>
      <c r="N223" s="551"/>
      <c r="O223" s="574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69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69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69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69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69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69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69"/>
    </row>
    <row r="224" spans="1:50" ht="14.25" hidden="1" customHeight="1" outlineLevel="1">
      <c r="B224" s="501"/>
      <c r="C224" s="203">
        <v>8</v>
      </c>
      <c r="D224" s="206" t="s">
        <v>173</v>
      </c>
      <c r="E224" s="207">
        <v>3</v>
      </c>
      <c r="F224" s="203">
        <v>3300</v>
      </c>
      <c r="G224" s="208">
        <f t="shared" si="155"/>
        <v>1100</v>
      </c>
      <c r="H224" s="576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79"/>
      <c r="M224" s="209">
        <f>RANK(K224, K$217:$K$249)</f>
        <v>9</v>
      </c>
      <c r="N224" s="551"/>
      <c r="O224" s="574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69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69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69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69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69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69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69"/>
    </row>
    <row r="225" spans="2:50" ht="14.25" hidden="1" customHeight="1" outlineLevel="1">
      <c r="B225" s="501"/>
      <c r="C225" s="203">
        <v>9</v>
      </c>
      <c r="D225" s="206" t="s">
        <v>180</v>
      </c>
      <c r="E225" s="207">
        <v>3</v>
      </c>
      <c r="F225" s="203">
        <v>3600</v>
      </c>
      <c r="G225" s="208">
        <f t="shared" si="155"/>
        <v>1200</v>
      </c>
      <c r="H225" s="576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79"/>
      <c r="M225" s="209">
        <f>RANK(K225, K$217:$K$249)</f>
        <v>5</v>
      </c>
      <c r="N225" s="551"/>
      <c r="O225" s="574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69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69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69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69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69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69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69"/>
    </row>
    <row r="226" spans="2:50" ht="14.25" hidden="1" customHeight="1" outlineLevel="1">
      <c r="B226" s="501"/>
      <c r="C226" s="203">
        <v>10</v>
      </c>
      <c r="D226" s="206" t="s">
        <v>206</v>
      </c>
      <c r="E226" s="207">
        <v>4</v>
      </c>
      <c r="F226" s="203">
        <v>3000</v>
      </c>
      <c r="G226" s="208">
        <f t="shared" si="155"/>
        <v>750</v>
      </c>
      <c r="H226" s="576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79"/>
      <c r="M226" s="209">
        <f>RANK(K226, K$217:$K$249)</f>
        <v>22</v>
      </c>
      <c r="N226" s="551"/>
      <c r="O226" s="574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69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69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69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69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69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69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69"/>
    </row>
    <row r="227" spans="2:50" ht="14.25" hidden="1" customHeight="1" outlineLevel="1">
      <c r="B227" s="501"/>
      <c r="C227" s="203">
        <v>11</v>
      </c>
      <c r="D227" s="206" t="s">
        <v>203</v>
      </c>
      <c r="E227" s="207">
        <v>3</v>
      </c>
      <c r="F227" s="203">
        <v>3300</v>
      </c>
      <c r="G227" s="208">
        <f t="shared" si="155"/>
        <v>1100</v>
      </c>
      <c r="H227" s="576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79"/>
      <c r="M227" s="209">
        <f>RANK(K227, K$217:$K$249)</f>
        <v>7</v>
      </c>
      <c r="N227" s="551"/>
      <c r="O227" s="574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69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69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69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69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69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69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69"/>
    </row>
    <row r="228" spans="2:50" ht="14.25" hidden="1" customHeight="1" outlineLevel="1">
      <c r="B228" s="501"/>
      <c r="C228" s="203">
        <v>12</v>
      </c>
      <c r="D228" s="206" t="s">
        <v>179</v>
      </c>
      <c r="E228" s="207">
        <v>4</v>
      </c>
      <c r="F228" s="203">
        <v>3300</v>
      </c>
      <c r="G228" s="208">
        <f t="shared" si="155"/>
        <v>825</v>
      </c>
      <c r="H228" s="576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79"/>
      <c r="M228" s="209">
        <f>RANK(K228, K$217:$K$249)</f>
        <v>18</v>
      </c>
      <c r="N228" s="551"/>
      <c r="O228" s="574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69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69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69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69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69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69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69"/>
    </row>
    <row r="229" spans="2:50" ht="14.25" hidden="1" customHeight="1" outlineLevel="1">
      <c r="B229" s="501"/>
      <c r="C229" s="203">
        <v>13</v>
      </c>
      <c r="D229" s="206" t="s">
        <v>207</v>
      </c>
      <c r="E229" s="207">
        <v>4</v>
      </c>
      <c r="F229" s="203">
        <v>3300</v>
      </c>
      <c r="G229" s="208">
        <f t="shared" si="155"/>
        <v>825</v>
      </c>
      <c r="H229" s="576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79"/>
      <c r="M229" s="209">
        <f>RANK(K229, K$217:$K$249)</f>
        <v>15</v>
      </c>
      <c r="N229" s="551"/>
      <c r="O229" s="574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69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69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69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69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69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69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69"/>
    </row>
    <row r="230" spans="2:50" ht="14.25" hidden="1" customHeight="1" outlineLevel="1">
      <c r="B230" s="501"/>
      <c r="C230" s="203">
        <v>14</v>
      </c>
      <c r="D230" s="206" t="s">
        <v>174</v>
      </c>
      <c r="E230" s="207">
        <v>4</v>
      </c>
      <c r="F230" s="203">
        <v>3300</v>
      </c>
      <c r="G230" s="208">
        <f t="shared" si="155"/>
        <v>825</v>
      </c>
      <c r="H230" s="576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79"/>
      <c r="M230" s="209">
        <f>RANK(K230, K$217:$K$249)</f>
        <v>17</v>
      </c>
      <c r="N230" s="551"/>
      <c r="O230" s="574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69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69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69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69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69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69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69"/>
    </row>
    <row r="231" spans="2:50" ht="14.25" hidden="1" customHeight="1" outlineLevel="1">
      <c r="B231" s="501"/>
      <c r="C231" s="203">
        <v>15</v>
      </c>
      <c r="D231" s="206" t="s">
        <v>209</v>
      </c>
      <c r="E231" s="207">
        <v>4</v>
      </c>
      <c r="F231" s="203">
        <v>3300</v>
      </c>
      <c r="G231" s="208">
        <f t="shared" si="155"/>
        <v>825</v>
      </c>
      <c r="H231" s="576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79"/>
      <c r="M231" s="209">
        <f>RANK(K231, K$217:$K$249)</f>
        <v>21</v>
      </c>
      <c r="N231" s="551"/>
      <c r="O231" s="574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69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69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69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69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69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69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69"/>
    </row>
    <row r="232" spans="2:50" ht="14.25" hidden="1" customHeight="1" outlineLevel="1">
      <c r="B232" s="501"/>
      <c r="C232" s="203">
        <v>16</v>
      </c>
      <c r="D232" s="206" t="s">
        <v>198</v>
      </c>
      <c r="E232" s="207">
        <v>4</v>
      </c>
      <c r="F232" s="203">
        <v>3300</v>
      </c>
      <c r="G232" s="208">
        <f t="shared" si="155"/>
        <v>825</v>
      </c>
      <c r="H232" s="576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79"/>
      <c r="M232" s="209">
        <f>RANK(K232, K$217:$K$249)</f>
        <v>11</v>
      </c>
      <c r="N232" s="551"/>
      <c r="O232" s="574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69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69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69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69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69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69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69"/>
    </row>
    <row r="233" spans="2:50" ht="14.25" hidden="1" customHeight="1" outlineLevel="1">
      <c r="B233" s="501"/>
      <c r="C233" s="203">
        <v>17</v>
      </c>
      <c r="D233" s="206" t="s">
        <v>197</v>
      </c>
      <c r="E233" s="207">
        <v>3</v>
      </c>
      <c r="F233" s="203">
        <v>3600</v>
      </c>
      <c r="G233" s="208">
        <f t="shared" si="155"/>
        <v>1200</v>
      </c>
      <c r="H233" s="576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79"/>
      <c r="M233" s="209">
        <f>RANK(K233, K$217:$K$249)</f>
        <v>3</v>
      </c>
      <c r="N233" s="551"/>
      <c r="O233" s="574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69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69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69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69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69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69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69"/>
    </row>
    <row r="234" spans="2:50" ht="14.25" hidden="1" customHeight="1" outlineLevel="1">
      <c r="B234" s="501"/>
      <c r="C234" s="203">
        <v>18</v>
      </c>
      <c r="D234" s="206" t="s">
        <v>194</v>
      </c>
      <c r="E234" s="207">
        <v>4</v>
      </c>
      <c r="F234" s="203">
        <v>2700</v>
      </c>
      <c r="G234" s="208">
        <f t="shared" si="155"/>
        <v>675</v>
      </c>
      <c r="H234" s="576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79"/>
      <c r="M234" s="209">
        <f>RANK(K234, K$217:$K$249)</f>
        <v>26</v>
      </c>
      <c r="N234" s="551"/>
      <c r="O234" s="574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69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69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69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69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69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69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69"/>
    </row>
    <row r="235" spans="2:50" ht="14.25" hidden="1" customHeight="1" outlineLevel="1">
      <c r="B235" s="501"/>
      <c r="C235" s="203">
        <v>19</v>
      </c>
      <c r="D235" s="206" t="s">
        <v>199</v>
      </c>
      <c r="E235" s="207">
        <v>4</v>
      </c>
      <c r="F235" s="203">
        <v>3300</v>
      </c>
      <c r="G235" s="208">
        <f t="shared" si="155"/>
        <v>825</v>
      </c>
      <c r="H235" s="576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79"/>
      <c r="M235" s="209">
        <f>RANK(K235, K$217:$K$249)</f>
        <v>14</v>
      </c>
      <c r="N235" s="551"/>
      <c r="O235" s="574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69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69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69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69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69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69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69"/>
    </row>
    <row r="236" spans="2:50" ht="14.25" hidden="1" customHeight="1" outlineLevel="1">
      <c r="B236" s="501"/>
      <c r="C236" s="203">
        <v>20</v>
      </c>
      <c r="D236" s="206" t="s">
        <v>193</v>
      </c>
      <c r="E236" s="207">
        <v>5</v>
      </c>
      <c r="F236" s="203">
        <v>3300</v>
      </c>
      <c r="G236" s="208">
        <f t="shared" si="155"/>
        <v>660</v>
      </c>
      <c r="H236" s="576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79"/>
      <c r="M236" s="209">
        <f>RANK(K236, K$217:$K$249)</f>
        <v>28</v>
      </c>
      <c r="N236" s="551"/>
      <c r="O236" s="574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69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69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69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69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69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69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69"/>
    </row>
    <row r="237" spans="2:50" ht="14.25" hidden="1" customHeight="1" outlineLevel="1">
      <c r="B237" s="501"/>
      <c r="C237" s="203">
        <v>21</v>
      </c>
      <c r="D237" s="206" t="s">
        <v>190</v>
      </c>
      <c r="E237" s="207">
        <v>3</v>
      </c>
      <c r="F237" s="203">
        <v>3600</v>
      </c>
      <c r="G237" s="208">
        <f t="shared" si="155"/>
        <v>1200</v>
      </c>
      <c r="H237" s="576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79"/>
      <c r="M237" s="209">
        <f>RANK(K237, K$217:$K$249)</f>
        <v>2</v>
      </c>
      <c r="N237" s="551"/>
      <c r="O237" s="574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69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69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69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69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69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69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69"/>
    </row>
    <row r="238" spans="2:50" ht="14.25" hidden="1" customHeight="1" outlineLevel="1">
      <c r="B238" s="501"/>
      <c r="C238" s="203">
        <v>22</v>
      </c>
      <c r="D238" s="206" t="s">
        <v>196</v>
      </c>
      <c r="E238" s="207">
        <v>3</v>
      </c>
      <c r="F238" s="203">
        <v>3600</v>
      </c>
      <c r="G238" s="208">
        <f t="shared" si="155"/>
        <v>1200</v>
      </c>
      <c r="H238" s="576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79"/>
      <c r="M238" s="209">
        <f>RANK(K238, K$217:$K$249)</f>
        <v>6</v>
      </c>
      <c r="N238" s="551"/>
      <c r="O238" s="574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69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69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69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69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69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69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69"/>
    </row>
    <row r="239" spans="2:50" ht="14.25" hidden="1" customHeight="1" outlineLevel="1">
      <c r="B239" s="501"/>
      <c r="C239" s="203">
        <v>23</v>
      </c>
      <c r="D239" s="206" t="s">
        <v>201</v>
      </c>
      <c r="E239" s="207">
        <v>3</v>
      </c>
      <c r="F239" s="203">
        <v>3300</v>
      </c>
      <c r="G239" s="208">
        <f t="shared" si="155"/>
        <v>1100</v>
      </c>
      <c r="H239" s="576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79"/>
      <c r="M239" s="209">
        <f>RANK(K239, K$217:$K$249)</f>
        <v>8</v>
      </c>
      <c r="N239" s="551"/>
      <c r="O239" s="574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69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69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69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69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69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69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69"/>
    </row>
    <row r="240" spans="2:50" ht="14.25" hidden="1" customHeight="1" outlineLevel="1">
      <c r="B240" s="501"/>
      <c r="C240" s="203">
        <v>24</v>
      </c>
      <c r="D240" s="206" t="s">
        <v>195</v>
      </c>
      <c r="E240" s="207">
        <v>4</v>
      </c>
      <c r="F240" s="203">
        <v>3300</v>
      </c>
      <c r="G240" s="208">
        <f t="shared" si="155"/>
        <v>825</v>
      </c>
      <c r="H240" s="576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79"/>
      <c r="M240" s="209">
        <f>RANK(K240, K$217:$K$249)</f>
        <v>19</v>
      </c>
      <c r="N240" s="551"/>
      <c r="O240" s="574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69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69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69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69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69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69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69"/>
    </row>
    <row r="241" spans="1:50" ht="14.25" hidden="1" customHeight="1" outlineLevel="1">
      <c r="B241" s="501"/>
      <c r="C241" s="203">
        <v>25</v>
      </c>
      <c r="D241" s="206" t="s">
        <v>188</v>
      </c>
      <c r="E241" s="207">
        <v>4</v>
      </c>
      <c r="F241" s="203">
        <v>3300</v>
      </c>
      <c r="G241" s="208">
        <f t="shared" si="155"/>
        <v>825</v>
      </c>
      <c r="H241" s="576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79"/>
      <c r="M241" s="209">
        <f>RANK(K241, K$217:$K$249)</f>
        <v>20</v>
      </c>
      <c r="N241" s="551"/>
      <c r="O241" s="574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69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69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69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69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69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69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69"/>
    </row>
    <row r="242" spans="1:50" ht="14.25" hidden="1" customHeight="1" outlineLevel="1">
      <c r="B242" s="501"/>
      <c r="C242" s="203">
        <v>26</v>
      </c>
      <c r="D242" s="206" t="s">
        <v>192</v>
      </c>
      <c r="E242" s="207">
        <v>4</v>
      </c>
      <c r="F242" s="203">
        <v>3000</v>
      </c>
      <c r="G242" s="208">
        <f t="shared" si="155"/>
        <v>750</v>
      </c>
      <c r="H242" s="576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79"/>
      <c r="M242" s="209">
        <f>RANK(K242, K$217:$K$249)</f>
        <v>23</v>
      </c>
      <c r="N242" s="551"/>
      <c r="O242" s="574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69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69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69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69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69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69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69"/>
    </row>
    <row r="243" spans="1:50" ht="14.25" hidden="1" customHeight="1" outlineLevel="1">
      <c r="B243" s="501"/>
      <c r="C243" s="203">
        <v>27</v>
      </c>
      <c r="D243" s="206" t="s">
        <v>189</v>
      </c>
      <c r="E243" s="207">
        <v>13</v>
      </c>
      <c r="F243" s="203">
        <v>3600</v>
      </c>
      <c r="G243" s="208">
        <f t="shared" si="155"/>
        <v>276.92307692307691</v>
      </c>
      <c r="H243" s="576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79"/>
      <c r="M243" s="209">
        <f>RANK(K243, K$217:$K$249)</f>
        <v>31</v>
      </c>
      <c r="N243" s="551"/>
      <c r="O243" s="574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69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69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69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69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69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69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69"/>
    </row>
    <row r="244" spans="1:50" ht="14.25" hidden="1" customHeight="1" outlineLevel="1">
      <c r="B244" s="501"/>
      <c r="C244" s="203">
        <v>28</v>
      </c>
      <c r="D244" s="206" t="s">
        <v>185</v>
      </c>
      <c r="E244" s="203">
        <v>4</v>
      </c>
      <c r="F244" s="203">
        <v>3000</v>
      </c>
      <c r="G244" s="208">
        <f t="shared" si="155"/>
        <v>750</v>
      </c>
      <c r="H244" s="576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79"/>
      <c r="M244" s="209">
        <f>RANK(K244, K$217:$K$249)</f>
        <v>25</v>
      </c>
      <c r="N244" s="551"/>
      <c r="O244" s="574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69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69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69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69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69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69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69"/>
    </row>
    <row r="245" spans="1:50" ht="14.25" hidden="1" customHeight="1" outlineLevel="1">
      <c r="B245" s="501"/>
      <c r="C245" s="203">
        <v>29</v>
      </c>
      <c r="D245" s="206" t="s">
        <v>187</v>
      </c>
      <c r="E245" s="203">
        <v>4</v>
      </c>
      <c r="F245" s="203">
        <v>3000</v>
      </c>
      <c r="G245" s="208">
        <f t="shared" si="155"/>
        <v>750</v>
      </c>
      <c r="H245" s="576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79"/>
      <c r="M245" s="209">
        <f>RANK(K245, K$217:$K$249)</f>
        <v>24</v>
      </c>
      <c r="N245" s="551"/>
      <c r="O245" s="574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69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69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69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69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69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69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69"/>
    </row>
    <row r="246" spans="1:50" ht="14.25" hidden="1" customHeight="1" outlineLevel="1">
      <c r="B246" s="501"/>
      <c r="C246" s="203">
        <v>30</v>
      </c>
      <c r="D246" s="206" t="s">
        <v>191</v>
      </c>
      <c r="E246" s="203">
        <v>4</v>
      </c>
      <c r="F246" s="203">
        <v>3300</v>
      </c>
      <c r="G246" s="208">
        <f t="shared" si="155"/>
        <v>825</v>
      </c>
      <c r="H246" s="576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79"/>
      <c r="M246" s="209">
        <f>RANK(K246, K$217:$K$249)</f>
        <v>16</v>
      </c>
      <c r="N246" s="551"/>
      <c r="O246" s="574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69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69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69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69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69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69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69"/>
    </row>
    <row r="247" spans="1:50" ht="14.25" hidden="1" customHeight="1" outlineLevel="1">
      <c r="B247" s="501"/>
      <c r="C247" s="203">
        <v>31</v>
      </c>
      <c r="D247" s="206" t="s">
        <v>210</v>
      </c>
      <c r="E247" s="203">
        <v>6</v>
      </c>
      <c r="F247" s="203">
        <v>3600</v>
      </c>
      <c r="G247" s="208">
        <f t="shared" si="155"/>
        <v>600</v>
      </c>
      <c r="H247" s="576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79"/>
      <c r="M247" s="209">
        <f>RANK(K247, K$217:$K$249)</f>
        <v>30</v>
      </c>
      <c r="N247" s="551"/>
      <c r="O247" s="574"/>
      <c r="P247" s="205"/>
      <c r="Q247" s="211"/>
      <c r="R247" s="208"/>
      <c r="S247" s="205"/>
      <c r="T247" s="569"/>
      <c r="U247" s="205"/>
      <c r="V247" s="205"/>
      <c r="W247" s="208"/>
      <c r="X247" s="205"/>
      <c r="Y247" s="569"/>
      <c r="Z247" s="205"/>
      <c r="AA247" s="205"/>
      <c r="AB247" s="208"/>
      <c r="AC247" s="205"/>
      <c r="AD247" s="569"/>
      <c r="AE247" s="205"/>
      <c r="AF247" s="205"/>
      <c r="AG247" s="208"/>
      <c r="AH247" s="205"/>
      <c r="AI247" s="569"/>
      <c r="AJ247" s="205"/>
      <c r="AK247" s="205"/>
      <c r="AL247" s="208"/>
      <c r="AM247" s="205"/>
      <c r="AN247" s="569"/>
      <c r="AO247" s="205"/>
      <c r="AP247" s="205"/>
      <c r="AQ247" s="208"/>
      <c r="AR247" s="205"/>
      <c r="AS247" s="569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69"/>
    </row>
    <row r="248" spans="1:50" ht="14.25" hidden="1" customHeight="1" outlineLevel="1">
      <c r="B248" s="501"/>
      <c r="C248" s="203">
        <v>32</v>
      </c>
      <c r="D248" s="206"/>
      <c r="E248" s="203"/>
      <c r="F248" s="203"/>
      <c r="G248" s="208"/>
      <c r="H248" s="576"/>
      <c r="I248" s="209"/>
      <c r="J248" s="209"/>
      <c r="K248" s="210"/>
      <c r="L248" s="579"/>
      <c r="M248" s="209"/>
      <c r="N248" s="551"/>
      <c r="O248" s="574"/>
      <c r="P248" s="205"/>
      <c r="Q248" s="211"/>
      <c r="R248" s="208"/>
      <c r="S248" s="205"/>
      <c r="T248" s="569"/>
      <c r="U248" s="205"/>
      <c r="V248" s="205"/>
      <c r="W248" s="208"/>
      <c r="X248" s="205"/>
      <c r="Y248" s="569"/>
      <c r="Z248" s="205"/>
      <c r="AA248" s="205"/>
      <c r="AB248" s="208"/>
      <c r="AC248" s="205"/>
      <c r="AD248" s="569"/>
      <c r="AE248" s="205"/>
      <c r="AF248" s="205"/>
      <c r="AG248" s="208"/>
      <c r="AH248" s="205"/>
      <c r="AI248" s="569"/>
      <c r="AJ248" s="205"/>
      <c r="AK248" s="205"/>
      <c r="AL248" s="208"/>
      <c r="AM248" s="205"/>
      <c r="AN248" s="569"/>
      <c r="AO248" s="205"/>
      <c r="AP248" s="205"/>
      <c r="AQ248" s="208"/>
      <c r="AR248" s="205"/>
      <c r="AS248" s="569"/>
      <c r="AT248" s="205"/>
      <c r="AU248" s="205"/>
      <c r="AV248" s="208"/>
      <c r="AW248" s="205"/>
      <c r="AX248" s="569"/>
    </row>
    <row r="249" spans="1:50" ht="14.25" hidden="1" customHeight="1" outlineLevel="1">
      <c r="B249" s="501"/>
      <c r="C249" s="203">
        <v>33</v>
      </c>
      <c r="D249" s="206"/>
      <c r="E249" s="203"/>
      <c r="F249" s="203"/>
      <c r="G249" s="208"/>
      <c r="H249" s="577"/>
      <c r="I249" s="209"/>
      <c r="J249" s="209"/>
      <c r="K249" s="210"/>
      <c r="L249" s="580"/>
      <c r="M249" s="209"/>
      <c r="N249" s="552"/>
      <c r="O249" s="545"/>
      <c r="P249" s="205"/>
      <c r="Q249" s="211"/>
      <c r="R249" s="208"/>
      <c r="S249" s="205"/>
      <c r="T249" s="570"/>
      <c r="U249" s="205"/>
      <c r="V249" s="205"/>
      <c r="W249" s="208"/>
      <c r="X249" s="205"/>
      <c r="Y249" s="570"/>
      <c r="Z249" s="205"/>
      <c r="AA249" s="205"/>
      <c r="AB249" s="208"/>
      <c r="AC249" s="205"/>
      <c r="AD249" s="570"/>
      <c r="AE249" s="205"/>
      <c r="AF249" s="205"/>
      <c r="AG249" s="208"/>
      <c r="AH249" s="205"/>
      <c r="AI249" s="570"/>
      <c r="AJ249" s="205"/>
      <c r="AK249" s="205"/>
      <c r="AL249" s="208"/>
      <c r="AM249" s="205"/>
      <c r="AN249" s="570"/>
      <c r="AO249" s="205"/>
      <c r="AP249" s="205"/>
      <c r="AQ249" s="208"/>
      <c r="AR249" s="205"/>
      <c r="AS249" s="570"/>
      <c r="AT249" s="205"/>
      <c r="AU249" s="205"/>
      <c r="AV249" s="208"/>
      <c r="AW249" s="205"/>
      <c r="AX249" s="570"/>
    </row>
    <row r="250" spans="1:50" ht="14.25" hidden="1" customHeight="1" outlineLevel="1" collapsed="1">
      <c r="B250" s="540" t="s">
        <v>211</v>
      </c>
      <c r="C250" s="540"/>
      <c r="D250" s="540"/>
      <c r="E250" s="540"/>
      <c r="F250" s="540"/>
      <c r="G250" s="540"/>
      <c r="H250" s="540"/>
      <c r="I250" s="540"/>
      <c r="J250" s="540"/>
      <c r="K250" s="540"/>
      <c r="L250" s="540"/>
      <c r="M250" s="541"/>
      <c r="N250" s="544" t="s">
        <v>130</v>
      </c>
      <c r="O250" s="544" t="s">
        <v>77</v>
      </c>
      <c r="P250" s="546">
        <f>AT212+1</f>
        <v>45916</v>
      </c>
      <c r="Q250" s="547"/>
      <c r="R250" s="547"/>
      <c r="S250" s="547"/>
      <c r="T250" s="547"/>
      <c r="U250" s="548">
        <f>P250+1</f>
        <v>45917</v>
      </c>
      <c r="V250" s="549"/>
      <c r="W250" s="549"/>
      <c r="X250" s="549"/>
      <c r="Y250" s="549"/>
      <c r="Z250" s="546">
        <f t="shared" ref="Z250" si="172">U250+1</f>
        <v>45918</v>
      </c>
      <c r="AA250" s="547"/>
      <c r="AB250" s="547"/>
      <c r="AC250" s="547"/>
      <c r="AD250" s="547"/>
      <c r="AE250" s="548">
        <f t="shared" ref="AE250" si="173">Z250+1</f>
        <v>45919</v>
      </c>
      <c r="AF250" s="549"/>
      <c r="AG250" s="549"/>
      <c r="AH250" s="549"/>
      <c r="AI250" s="549"/>
      <c r="AJ250" s="530">
        <f t="shared" ref="AJ250" si="174">AE250+1</f>
        <v>45920</v>
      </c>
      <c r="AK250" s="531"/>
      <c r="AL250" s="531"/>
      <c r="AM250" s="531"/>
      <c r="AN250" s="532"/>
      <c r="AO250" s="548">
        <f t="shared" ref="AO250" si="175">AJ250+1</f>
        <v>45921</v>
      </c>
      <c r="AP250" s="549"/>
      <c r="AQ250" s="549"/>
      <c r="AR250" s="549"/>
      <c r="AS250" s="549"/>
      <c r="AT250" s="530">
        <f t="shared" ref="AT250" si="176">AO250+1</f>
        <v>45922</v>
      </c>
      <c r="AU250" s="531"/>
      <c r="AV250" s="531"/>
      <c r="AW250" s="531"/>
      <c r="AX250" s="532"/>
    </row>
    <row r="251" spans="1:50" ht="14.25" hidden="1" customHeight="1" outlineLevel="1">
      <c r="B251" s="542"/>
      <c r="C251" s="542"/>
      <c r="D251" s="542"/>
      <c r="E251" s="542"/>
      <c r="F251" s="542"/>
      <c r="G251" s="542"/>
      <c r="H251" s="542"/>
      <c r="I251" s="542"/>
      <c r="J251" s="542"/>
      <c r="K251" s="542"/>
      <c r="L251" s="542"/>
      <c r="M251" s="543"/>
      <c r="N251" s="545"/>
      <c r="O251" s="545"/>
      <c r="P251" s="533">
        <f>P250</f>
        <v>45916</v>
      </c>
      <c r="Q251" s="533"/>
      <c r="R251" s="533"/>
      <c r="S251" s="533"/>
      <c r="T251" s="533"/>
      <c r="U251" s="534">
        <f>U250</f>
        <v>45917</v>
      </c>
      <c r="V251" s="534"/>
      <c r="W251" s="534"/>
      <c r="X251" s="534"/>
      <c r="Y251" s="534"/>
      <c r="Z251" s="533">
        <f t="shared" ref="Z251" si="177">Z250</f>
        <v>45918</v>
      </c>
      <c r="AA251" s="533"/>
      <c r="AB251" s="533"/>
      <c r="AC251" s="533"/>
      <c r="AD251" s="533"/>
      <c r="AE251" s="534">
        <f t="shared" ref="AE251" si="178">AE250</f>
        <v>45919</v>
      </c>
      <c r="AF251" s="534"/>
      <c r="AG251" s="534"/>
      <c r="AH251" s="534"/>
      <c r="AI251" s="534"/>
      <c r="AJ251" s="535">
        <f t="shared" ref="AJ251" si="179">AJ250</f>
        <v>45920</v>
      </c>
      <c r="AK251" s="536"/>
      <c r="AL251" s="536"/>
      <c r="AM251" s="536"/>
      <c r="AN251" s="537"/>
      <c r="AO251" s="534">
        <f t="shared" ref="AO251" si="180">AO250</f>
        <v>45921</v>
      </c>
      <c r="AP251" s="534"/>
      <c r="AQ251" s="534"/>
      <c r="AR251" s="534"/>
      <c r="AS251" s="534"/>
      <c r="AT251" s="535">
        <f t="shared" ref="AT251" si="181">AT250</f>
        <v>45922</v>
      </c>
      <c r="AU251" s="536"/>
      <c r="AV251" s="536"/>
      <c r="AW251" s="536"/>
      <c r="AX251" s="537"/>
    </row>
    <row r="252" spans="1:50" ht="14.25" hidden="1" customHeight="1" outlineLevel="1">
      <c r="B252" s="553" t="s">
        <v>131</v>
      </c>
      <c r="C252" s="556" t="s">
        <v>132</v>
      </c>
      <c r="D252" s="557"/>
      <c r="E252" s="562" t="s">
        <v>133</v>
      </c>
      <c r="F252" s="563"/>
      <c r="G252" s="564"/>
      <c r="H252" s="553" t="s">
        <v>134</v>
      </c>
      <c r="I252" s="565" t="s">
        <v>135</v>
      </c>
      <c r="J252" s="566"/>
      <c r="K252" s="567"/>
      <c r="L252" s="571" t="s">
        <v>134</v>
      </c>
      <c r="M252" s="571" t="s">
        <v>136</v>
      </c>
      <c r="N252" s="550"/>
      <c r="O252" s="544" t="s">
        <v>137</v>
      </c>
      <c r="P252" s="584" t="s">
        <v>138</v>
      </c>
      <c r="Q252" s="585"/>
      <c r="R252" s="585"/>
      <c r="S252" s="586"/>
      <c r="T252" s="544" t="s">
        <v>134</v>
      </c>
      <c r="U252" s="584" t="s">
        <v>138</v>
      </c>
      <c r="V252" s="585"/>
      <c r="W252" s="585"/>
      <c r="X252" s="586"/>
      <c r="Y252" s="544" t="s">
        <v>134</v>
      </c>
      <c r="Z252" s="584" t="s">
        <v>138</v>
      </c>
      <c r="AA252" s="585"/>
      <c r="AB252" s="585"/>
      <c r="AC252" s="586"/>
      <c r="AD252" s="544" t="s">
        <v>134</v>
      </c>
      <c r="AE252" s="584" t="s">
        <v>138</v>
      </c>
      <c r="AF252" s="585"/>
      <c r="AG252" s="585"/>
      <c r="AH252" s="586"/>
      <c r="AI252" s="544" t="s">
        <v>134</v>
      </c>
      <c r="AJ252" s="584" t="s">
        <v>138</v>
      </c>
      <c r="AK252" s="585"/>
      <c r="AL252" s="585"/>
      <c r="AM252" s="586"/>
      <c r="AN252" s="544" t="s">
        <v>134</v>
      </c>
      <c r="AO252" s="584" t="s">
        <v>138</v>
      </c>
      <c r="AP252" s="585"/>
      <c r="AQ252" s="585"/>
      <c r="AR252" s="586"/>
      <c r="AS252" s="544" t="s">
        <v>134</v>
      </c>
      <c r="AT252" s="584" t="s">
        <v>138</v>
      </c>
      <c r="AU252" s="585"/>
      <c r="AV252" s="585"/>
      <c r="AW252" s="586"/>
      <c r="AX252" s="544" t="s">
        <v>134</v>
      </c>
    </row>
    <row r="253" spans="1:50" ht="14.25" hidden="1" customHeight="1" outlineLevel="1">
      <c r="B253" s="554"/>
      <c r="C253" s="558"/>
      <c r="D253" s="559"/>
      <c r="E253" s="562" t="s">
        <v>139</v>
      </c>
      <c r="F253" s="563"/>
      <c r="G253" s="564"/>
      <c r="H253" s="554"/>
      <c r="I253" s="565" t="s">
        <v>139</v>
      </c>
      <c r="J253" s="566"/>
      <c r="K253" s="567"/>
      <c r="L253" s="572"/>
      <c r="M253" s="572"/>
      <c r="N253" s="551"/>
      <c r="O253" s="574"/>
      <c r="P253" s="584" t="s">
        <v>140</v>
      </c>
      <c r="Q253" s="585"/>
      <c r="R253" s="585"/>
      <c r="S253" s="586"/>
      <c r="T253" s="574"/>
      <c r="U253" s="584" t="s">
        <v>140</v>
      </c>
      <c r="V253" s="585"/>
      <c r="W253" s="585"/>
      <c r="X253" s="586"/>
      <c r="Y253" s="574"/>
      <c r="Z253" s="584" t="s">
        <v>140</v>
      </c>
      <c r="AA253" s="585"/>
      <c r="AB253" s="585"/>
      <c r="AC253" s="586"/>
      <c r="AD253" s="574"/>
      <c r="AE253" s="584" t="s">
        <v>140</v>
      </c>
      <c r="AF253" s="585"/>
      <c r="AG253" s="585"/>
      <c r="AH253" s="586"/>
      <c r="AI253" s="574"/>
      <c r="AJ253" s="584" t="s">
        <v>140</v>
      </c>
      <c r="AK253" s="585"/>
      <c r="AL253" s="585"/>
      <c r="AM253" s="586"/>
      <c r="AN253" s="574"/>
      <c r="AO253" s="584" t="s">
        <v>140</v>
      </c>
      <c r="AP253" s="585"/>
      <c r="AQ253" s="585"/>
      <c r="AR253" s="586"/>
      <c r="AS253" s="574"/>
      <c r="AT253" s="584" t="s">
        <v>140</v>
      </c>
      <c r="AU253" s="585"/>
      <c r="AV253" s="585"/>
      <c r="AW253" s="586"/>
      <c r="AX253" s="574"/>
    </row>
    <row r="254" spans="1:50" ht="14.25" hidden="1" customHeight="1" outlineLevel="1">
      <c r="A254" s="200"/>
      <c r="B254" s="555"/>
      <c r="C254" s="560"/>
      <c r="D254" s="561"/>
      <c r="E254" s="203" t="s">
        <v>141</v>
      </c>
      <c r="F254" s="203" t="s">
        <v>142</v>
      </c>
      <c r="G254" s="203" t="s">
        <v>143</v>
      </c>
      <c r="H254" s="555"/>
      <c r="I254" s="204" t="s">
        <v>141</v>
      </c>
      <c r="J254" s="204" t="s">
        <v>142</v>
      </c>
      <c r="K254" s="204" t="s">
        <v>143</v>
      </c>
      <c r="L254" s="573"/>
      <c r="M254" s="573"/>
      <c r="N254" s="551"/>
      <c r="O254" s="574"/>
      <c r="P254" s="205" t="s">
        <v>141</v>
      </c>
      <c r="Q254" s="205" t="s">
        <v>142</v>
      </c>
      <c r="R254" s="205" t="s">
        <v>143</v>
      </c>
      <c r="S254" s="205" t="s">
        <v>136</v>
      </c>
      <c r="T254" s="545"/>
      <c r="U254" s="205" t="s">
        <v>141</v>
      </c>
      <c r="V254" s="205" t="s">
        <v>142</v>
      </c>
      <c r="W254" s="205" t="s">
        <v>143</v>
      </c>
      <c r="X254" s="205" t="s">
        <v>136</v>
      </c>
      <c r="Y254" s="545"/>
      <c r="Z254" s="205" t="s">
        <v>141</v>
      </c>
      <c r="AA254" s="205" t="s">
        <v>142</v>
      </c>
      <c r="AB254" s="205" t="s">
        <v>143</v>
      </c>
      <c r="AC254" s="205" t="s">
        <v>136</v>
      </c>
      <c r="AD254" s="545"/>
      <c r="AE254" s="205" t="s">
        <v>141</v>
      </c>
      <c r="AF254" s="205" t="s">
        <v>142</v>
      </c>
      <c r="AG254" s="205" t="s">
        <v>143</v>
      </c>
      <c r="AH254" s="205" t="s">
        <v>136</v>
      </c>
      <c r="AI254" s="545"/>
      <c r="AJ254" s="205" t="s">
        <v>141</v>
      </c>
      <c r="AK254" s="205" t="s">
        <v>142</v>
      </c>
      <c r="AL254" s="205" t="s">
        <v>143</v>
      </c>
      <c r="AM254" s="205" t="s">
        <v>136</v>
      </c>
      <c r="AN254" s="545"/>
      <c r="AO254" s="205" t="s">
        <v>141</v>
      </c>
      <c r="AP254" s="205" t="s">
        <v>142</v>
      </c>
      <c r="AQ254" s="205" t="s">
        <v>143</v>
      </c>
      <c r="AR254" s="205" t="s">
        <v>136</v>
      </c>
      <c r="AS254" s="545"/>
      <c r="AT254" s="205" t="s">
        <v>141</v>
      </c>
      <c r="AU254" s="205" t="s">
        <v>142</v>
      </c>
      <c r="AV254" s="205" t="s">
        <v>143</v>
      </c>
      <c r="AW254" s="205" t="s">
        <v>136</v>
      </c>
      <c r="AX254" s="545"/>
    </row>
    <row r="255" spans="1:50" ht="14.25" hidden="1" customHeight="1" outlineLevel="1">
      <c r="B255" s="501" t="s">
        <v>144</v>
      </c>
      <c r="C255" s="203">
        <v>1</v>
      </c>
      <c r="D255" s="206" t="s">
        <v>184</v>
      </c>
      <c r="E255" s="207">
        <v>4</v>
      </c>
      <c r="F255" s="203">
        <v>3300</v>
      </c>
      <c r="G255" s="208">
        <f t="shared" ref="G255:G286" si="182">F255/E255</f>
        <v>825</v>
      </c>
      <c r="H255" s="575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78">
        <f>IFERROR(AVERAGE(K255:K287),"-")</f>
        <v>752.11270484615727</v>
      </c>
      <c r="M255" s="209">
        <f>RANK(K255, K$255:$K$287)</f>
        <v>14</v>
      </c>
      <c r="N255" s="551"/>
      <c r="O255" s="574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68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68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68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68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68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68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68">
        <f>AVERAGE(AV255:AV287)</f>
        <v>752.92038051333668</v>
      </c>
    </row>
    <row r="256" spans="1:50" ht="14.25" hidden="1" customHeight="1" outlineLevel="1">
      <c r="B256" s="501"/>
      <c r="C256" s="203">
        <v>2</v>
      </c>
      <c r="D256" s="206" t="s">
        <v>181</v>
      </c>
      <c r="E256" s="207">
        <v>3</v>
      </c>
      <c r="F256" s="203">
        <v>3600</v>
      </c>
      <c r="G256" s="208">
        <f t="shared" si="182"/>
        <v>1200</v>
      </c>
      <c r="H256" s="576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79"/>
      <c r="M256" s="209">
        <f>RANK(K256, K$255:$K$287)</f>
        <v>1</v>
      </c>
      <c r="N256" s="551"/>
      <c r="O256" s="574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69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69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69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69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69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69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69"/>
    </row>
    <row r="257" spans="2:50" ht="14.25" hidden="1" customHeight="1" outlineLevel="1">
      <c r="B257" s="501"/>
      <c r="C257" s="203">
        <v>3</v>
      </c>
      <c r="D257" s="206" t="s">
        <v>178</v>
      </c>
      <c r="E257" s="207">
        <v>4</v>
      </c>
      <c r="F257" s="203">
        <v>2700</v>
      </c>
      <c r="G257" s="208">
        <f t="shared" si="182"/>
        <v>675</v>
      </c>
      <c r="H257" s="576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79"/>
      <c r="M257" s="209">
        <f>RANK(K257, K$255:$K$287)</f>
        <v>28</v>
      </c>
      <c r="N257" s="551"/>
      <c r="O257" s="574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69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69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69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69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69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69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69"/>
    </row>
    <row r="258" spans="2:50" ht="14.25" hidden="1" customHeight="1" outlineLevel="1">
      <c r="B258" s="501"/>
      <c r="C258" s="203">
        <v>4</v>
      </c>
      <c r="D258" s="206" t="s">
        <v>183</v>
      </c>
      <c r="E258" s="207">
        <v>4</v>
      </c>
      <c r="F258" s="203">
        <v>3300</v>
      </c>
      <c r="G258" s="208">
        <f t="shared" si="182"/>
        <v>825</v>
      </c>
      <c r="H258" s="576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79"/>
      <c r="M258" s="209">
        <f>RANK(K258, K$255:$K$287)</f>
        <v>11</v>
      </c>
      <c r="N258" s="551"/>
      <c r="O258" s="574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69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69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69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69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69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69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69"/>
    </row>
    <row r="259" spans="2:50" ht="14.25" hidden="1" customHeight="1" outlineLevel="1">
      <c r="B259" s="501"/>
      <c r="C259" s="203">
        <v>5</v>
      </c>
      <c r="D259" s="206" t="s">
        <v>177</v>
      </c>
      <c r="E259" s="207">
        <v>5</v>
      </c>
      <c r="F259" s="203">
        <v>3300</v>
      </c>
      <c r="G259" s="208">
        <f t="shared" si="182"/>
        <v>660</v>
      </c>
      <c r="H259" s="576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79"/>
      <c r="M259" s="209">
        <f>RANK(K259, K$255:$K$287)</f>
        <v>30</v>
      </c>
      <c r="N259" s="551"/>
      <c r="O259" s="574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69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69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69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69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69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69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69"/>
    </row>
    <row r="260" spans="2:50" ht="14.25" hidden="1" customHeight="1" outlineLevel="1">
      <c r="B260" s="501"/>
      <c r="C260" s="203">
        <v>6</v>
      </c>
      <c r="D260" s="206" t="s">
        <v>175</v>
      </c>
      <c r="E260" s="207">
        <v>3</v>
      </c>
      <c r="F260" s="203">
        <v>3600</v>
      </c>
      <c r="G260" s="208">
        <f t="shared" si="182"/>
        <v>1200</v>
      </c>
      <c r="H260" s="576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79"/>
      <c r="M260" s="209">
        <f>RANK(K260, K$255:$K$287)</f>
        <v>5</v>
      </c>
      <c r="N260" s="551"/>
      <c r="O260" s="574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69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69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69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69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69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69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69"/>
    </row>
    <row r="261" spans="2:50" ht="14.25" hidden="1" customHeight="1" outlineLevel="1">
      <c r="B261" s="501"/>
      <c r="C261" s="203">
        <v>7</v>
      </c>
      <c r="D261" s="206" t="s">
        <v>182</v>
      </c>
      <c r="E261" s="207">
        <v>3</v>
      </c>
      <c r="F261" s="203">
        <v>3000</v>
      </c>
      <c r="G261" s="208">
        <f t="shared" si="182"/>
        <v>1000</v>
      </c>
      <c r="H261" s="576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79"/>
      <c r="M261" s="209">
        <f>RANK(K261, K$255:$K$287)</f>
        <v>10</v>
      </c>
      <c r="N261" s="551"/>
      <c r="O261" s="574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69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69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69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69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69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69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69"/>
    </row>
    <row r="262" spans="2:50" ht="14.25" hidden="1" customHeight="1" outlineLevel="1">
      <c r="B262" s="501"/>
      <c r="C262" s="203">
        <v>8</v>
      </c>
      <c r="D262" s="206" t="s">
        <v>173</v>
      </c>
      <c r="E262" s="207">
        <v>3</v>
      </c>
      <c r="F262" s="203">
        <v>3300</v>
      </c>
      <c r="G262" s="208">
        <f t="shared" si="182"/>
        <v>1100</v>
      </c>
      <c r="H262" s="576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79"/>
      <c r="M262" s="209">
        <f>RANK(K262, K$255:$K$287)</f>
        <v>9</v>
      </c>
      <c r="N262" s="551"/>
      <c r="O262" s="574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69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69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69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69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69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69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69"/>
    </row>
    <row r="263" spans="2:50" ht="14.25" hidden="1" customHeight="1" outlineLevel="1">
      <c r="B263" s="501"/>
      <c r="C263" s="203">
        <v>9</v>
      </c>
      <c r="D263" s="206" t="s">
        <v>180</v>
      </c>
      <c r="E263" s="207">
        <v>3</v>
      </c>
      <c r="F263" s="203">
        <v>3600</v>
      </c>
      <c r="G263" s="208">
        <f t="shared" si="182"/>
        <v>1200</v>
      </c>
      <c r="H263" s="576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79"/>
      <c r="M263" s="209">
        <f>RANK(K263, K$255:$K$287)</f>
        <v>4</v>
      </c>
      <c r="N263" s="551"/>
      <c r="O263" s="574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69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69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69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69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69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69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69"/>
    </row>
    <row r="264" spans="2:50" ht="14.25" hidden="1" customHeight="1" outlineLevel="1">
      <c r="B264" s="501"/>
      <c r="C264" s="203">
        <v>10</v>
      </c>
      <c r="D264" s="206" t="s">
        <v>206</v>
      </c>
      <c r="E264" s="207">
        <v>4</v>
      </c>
      <c r="F264" s="203">
        <v>3000</v>
      </c>
      <c r="G264" s="208">
        <f t="shared" si="182"/>
        <v>750</v>
      </c>
      <c r="H264" s="576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79"/>
      <c r="M264" s="209">
        <f>RANK(K264, K$255:$K$287)</f>
        <v>23</v>
      </c>
      <c r="N264" s="551"/>
      <c r="O264" s="574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69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69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69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69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69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69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69"/>
    </row>
    <row r="265" spans="2:50" ht="14.25" hidden="1" customHeight="1" outlineLevel="1">
      <c r="B265" s="501"/>
      <c r="C265" s="203">
        <v>11</v>
      </c>
      <c r="D265" s="206" t="s">
        <v>203</v>
      </c>
      <c r="E265" s="207">
        <v>3</v>
      </c>
      <c r="F265" s="203">
        <v>3300</v>
      </c>
      <c r="G265" s="208">
        <f t="shared" si="182"/>
        <v>1100</v>
      </c>
      <c r="H265" s="576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79"/>
      <c r="M265" s="209">
        <f>RANK(K265, K$255:$K$287)</f>
        <v>7</v>
      </c>
      <c r="N265" s="551"/>
      <c r="O265" s="574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69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69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69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69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69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69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69"/>
    </row>
    <row r="266" spans="2:50" ht="14.25" hidden="1" customHeight="1" outlineLevel="1">
      <c r="B266" s="501"/>
      <c r="C266" s="203">
        <v>12</v>
      </c>
      <c r="D266" s="206" t="s">
        <v>179</v>
      </c>
      <c r="E266" s="207">
        <v>4</v>
      </c>
      <c r="F266" s="203">
        <v>3300</v>
      </c>
      <c r="G266" s="208">
        <f t="shared" si="182"/>
        <v>825</v>
      </c>
      <c r="H266" s="576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79"/>
      <c r="M266" s="209">
        <f>RANK(K266, K$255:$K$287)</f>
        <v>19</v>
      </c>
      <c r="N266" s="551"/>
      <c r="O266" s="574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69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69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69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69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69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69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69"/>
    </row>
    <row r="267" spans="2:50" ht="14.25" hidden="1" customHeight="1" outlineLevel="1">
      <c r="B267" s="501"/>
      <c r="C267" s="203">
        <v>13</v>
      </c>
      <c r="D267" s="206" t="s">
        <v>207</v>
      </c>
      <c r="E267" s="207">
        <v>4</v>
      </c>
      <c r="F267" s="203">
        <v>3300</v>
      </c>
      <c r="G267" s="208">
        <f t="shared" si="182"/>
        <v>825</v>
      </c>
      <c r="H267" s="576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79"/>
      <c r="M267" s="209">
        <f>RANK(K267, K$255:$K$287)</f>
        <v>15</v>
      </c>
      <c r="N267" s="551"/>
      <c r="O267" s="574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69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69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69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69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69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69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69"/>
    </row>
    <row r="268" spans="2:50" ht="14.25" hidden="1" customHeight="1" outlineLevel="1">
      <c r="B268" s="501"/>
      <c r="C268" s="203">
        <v>14</v>
      </c>
      <c r="D268" s="206" t="s">
        <v>174</v>
      </c>
      <c r="E268" s="207">
        <v>4</v>
      </c>
      <c r="F268" s="203">
        <v>3300</v>
      </c>
      <c r="G268" s="208">
        <f t="shared" si="182"/>
        <v>825</v>
      </c>
      <c r="H268" s="576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79"/>
      <c r="M268" s="209">
        <f>RANK(K268, K$255:$K$287)</f>
        <v>18</v>
      </c>
      <c r="N268" s="551"/>
      <c r="O268" s="574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69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69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69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69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69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69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69"/>
    </row>
    <row r="269" spans="2:50" ht="14.25" hidden="1" customHeight="1" outlineLevel="1">
      <c r="B269" s="501"/>
      <c r="C269" s="203">
        <v>15</v>
      </c>
      <c r="D269" s="206" t="s">
        <v>209</v>
      </c>
      <c r="E269" s="207">
        <v>4</v>
      </c>
      <c r="F269" s="203">
        <v>3300</v>
      </c>
      <c r="G269" s="208">
        <f t="shared" si="182"/>
        <v>825</v>
      </c>
      <c r="H269" s="576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79"/>
      <c r="M269" s="209">
        <f>RANK(K269, K$255:$K$287)</f>
        <v>16</v>
      </c>
      <c r="N269" s="551"/>
      <c r="O269" s="574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69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69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69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69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69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69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69"/>
    </row>
    <row r="270" spans="2:50" ht="14.25" hidden="1" customHeight="1" outlineLevel="1">
      <c r="B270" s="501"/>
      <c r="C270" s="203">
        <v>16</v>
      </c>
      <c r="D270" s="206" t="s">
        <v>212</v>
      </c>
      <c r="E270" s="207">
        <v>4</v>
      </c>
      <c r="F270" s="203">
        <v>3300</v>
      </c>
      <c r="G270" s="208">
        <f t="shared" si="182"/>
        <v>825</v>
      </c>
      <c r="H270" s="576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79"/>
      <c r="M270" s="209">
        <f>RANK(K270, K$255:$K$287)</f>
        <v>22</v>
      </c>
      <c r="N270" s="551"/>
      <c r="O270" s="574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69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69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69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69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69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69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69"/>
    </row>
    <row r="271" spans="2:50" ht="14.25" hidden="1" customHeight="1" outlineLevel="1">
      <c r="B271" s="501"/>
      <c r="C271" s="203">
        <v>17</v>
      </c>
      <c r="D271" s="206" t="s">
        <v>198</v>
      </c>
      <c r="E271" s="207">
        <v>4</v>
      </c>
      <c r="F271" s="203">
        <v>3300</v>
      </c>
      <c r="G271" s="208">
        <f t="shared" si="182"/>
        <v>825</v>
      </c>
      <c r="H271" s="576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79"/>
      <c r="M271" s="209">
        <f>RANK(K271, K$255:$K$287)</f>
        <v>13</v>
      </c>
      <c r="N271" s="551"/>
      <c r="O271" s="574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69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69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69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69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69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69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69"/>
    </row>
    <row r="272" spans="2:50" ht="14.25" hidden="1" customHeight="1" outlineLevel="1">
      <c r="B272" s="501"/>
      <c r="C272" s="203">
        <v>18</v>
      </c>
      <c r="D272" s="206" t="s">
        <v>197</v>
      </c>
      <c r="E272" s="207">
        <v>3</v>
      </c>
      <c r="F272" s="203">
        <v>3600</v>
      </c>
      <c r="G272" s="208">
        <f t="shared" si="182"/>
        <v>1200</v>
      </c>
      <c r="H272" s="576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79"/>
      <c r="M272" s="209">
        <f>RANK(K272, K$255:$K$287)</f>
        <v>3</v>
      </c>
      <c r="N272" s="551"/>
      <c r="O272" s="574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69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69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69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69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69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69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69"/>
    </row>
    <row r="273" spans="2:50" ht="14.25" hidden="1" customHeight="1" outlineLevel="1">
      <c r="B273" s="501"/>
      <c r="C273" s="203">
        <v>19</v>
      </c>
      <c r="D273" s="206" t="s">
        <v>194</v>
      </c>
      <c r="E273" s="207">
        <v>4</v>
      </c>
      <c r="F273" s="203">
        <v>2700</v>
      </c>
      <c r="G273" s="208">
        <f t="shared" si="182"/>
        <v>675</v>
      </c>
      <c r="H273" s="576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79"/>
      <c r="M273" s="209">
        <f>RANK(K273, K$255:$K$287)</f>
        <v>27</v>
      </c>
      <c r="N273" s="551"/>
      <c r="O273" s="574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69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69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69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69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69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69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69"/>
    </row>
    <row r="274" spans="2:50" ht="14.25" hidden="1" customHeight="1" outlineLevel="1">
      <c r="B274" s="501"/>
      <c r="C274" s="203">
        <v>20</v>
      </c>
      <c r="D274" s="206" t="s">
        <v>199</v>
      </c>
      <c r="E274" s="207">
        <v>4</v>
      </c>
      <c r="F274" s="203">
        <v>3300</v>
      </c>
      <c r="G274" s="208">
        <f t="shared" si="182"/>
        <v>825</v>
      </c>
      <c r="H274" s="576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79"/>
      <c r="M274" s="209">
        <f>RANK(K274, K$255:$K$287)</f>
        <v>12</v>
      </c>
      <c r="N274" s="551"/>
      <c r="O274" s="574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69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69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69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69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69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69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69"/>
    </row>
    <row r="275" spans="2:50" ht="14.25" hidden="1" customHeight="1" outlineLevel="1">
      <c r="B275" s="501"/>
      <c r="C275" s="203">
        <v>21</v>
      </c>
      <c r="D275" s="206" t="s">
        <v>193</v>
      </c>
      <c r="E275" s="207">
        <v>5</v>
      </c>
      <c r="F275" s="203">
        <v>3300</v>
      </c>
      <c r="G275" s="208">
        <f t="shared" si="182"/>
        <v>660</v>
      </c>
      <c r="H275" s="576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79"/>
      <c r="M275" s="209">
        <f>RANK(K275, K$255:$K$287)</f>
        <v>29</v>
      </c>
      <c r="N275" s="551"/>
      <c r="O275" s="574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69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69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69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69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69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69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69"/>
    </row>
    <row r="276" spans="2:50" ht="14.25" hidden="1" customHeight="1" outlineLevel="1">
      <c r="B276" s="501"/>
      <c r="C276" s="203">
        <v>22</v>
      </c>
      <c r="D276" s="206" t="s">
        <v>190</v>
      </c>
      <c r="E276" s="207">
        <v>3</v>
      </c>
      <c r="F276" s="203">
        <v>3600</v>
      </c>
      <c r="G276" s="208">
        <f t="shared" si="182"/>
        <v>1200</v>
      </c>
      <c r="H276" s="576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79"/>
      <c r="M276" s="209">
        <f>RANK(K276, K$255:$K$287)</f>
        <v>2</v>
      </c>
      <c r="N276" s="551"/>
      <c r="O276" s="574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69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69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69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69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69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69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69"/>
    </row>
    <row r="277" spans="2:50" ht="14.25" hidden="1" customHeight="1" outlineLevel="1">
      <c r="B277" s="501"/>
      <c r="C277" s="203">
        <v>23</v>
      </c>
      <c r="D277" s="206" t="s">
        <v>196</v>
      </c>
      <c r="E277" s="207">
        <v>3</v>
      </c>
      <c r="F277" s="203">
        <v>3600</v>
      </c>
      <c r="G277" s="208">
        <f t="shared" si="182"/>
        <v>1200</v>
      </c>
      <c r="H277" s="576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79"/>
      <c r="M277" s="209">
        <f>RANK(K277, K$255:$K$287)</f>
        <v>6</v>
      </c>
      <c r="N277" s="551"/>
      <c r="O277" s="574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69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69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69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69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69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69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69"/>
    </row>
    <row r="278" spans="2:50" ht="14.25" hidden="1" customHeight="1" outlineLevel="1">
      <c r="B278" s="501"/>
      <c r="C278" s="203">
        <v>24</v>
      </c>
      <c r="D278" s="206" t="s">
        <v>201</v>
      </c>
      <c r="E278" s="207">
        <v>3</v>
      </c>
      <c r="F278" s="203">
        <v>3300</v>
      </c>
      <c r="G278" s="208">
        <f t="shared" si="182"/>
        <v>1100</v>
      </c>
      <c r="H278" s="576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79"/>
      <c r="M278" s="209">
        <f>RANK(K278, K$255:$K$287)</f>
        <v>8</v>
      </c>
      <c r="N278" s="551"/>
      <c r="O278" s="574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69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69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69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69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69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69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69"/>
    </row>
    <row r="279" spans="2:50" ht="14.25" hidden="1" customHeight="1" outlineLevel="1">
      <c r="B279" s="501"/>
      <c r="C279" s="203">
        <v>25</v>
      </c>
      <c r="D279" s="206" t="s">
        <v>195</v>
      </c>
      <c r="E279" s="207">
        <v>4</v>
      </c>
      <c r="F279" s="203">
        <v>3300</v>
      </c>
      <c r="G279" s="208">
        <f t="shared" si="182"/>
        <v>825</v>
      </c>
      <c r="H279" s="576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79"/>
      <c r="M279" s="209">
        <f>RANK(K279, K$255:$K$287)</f>
        <v>20</v>
      </c>
      <c r="N279" s="551"/>
      <c r="O279" s="574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69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69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69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69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69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69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69"/>
    </row>
    <row r="280" spans="2:50" ht="14.25" hidden="1" customHeight="1" outlineLevel="1">
      <c r="B280" s="501"/>
      <c r="C280" s="203">
        <v>26</v>
      </c>
      <c r="D280" s="206" t="s">
        <v>188</v>
      </c>
      <c r="E280" s="207">
        <v>4</v>
      </c>
      <c r="F280" s="203">
        <v>3300</v>
      </c>
      <c r="G280" s="208">
        <f t="shared" si="182"/>
        <v>825</v>
      </c>
      <c r="H280" s="576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79"/>
      <c r="M280" s="209">
        <f>RANK(K280, K$255:$K$287)</f>
        <v>21</v>
      </c>
      <c r="N280" s="551"/>
      <c r="O280" s="574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69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69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69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69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69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69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69"/>
    </row>
    <row r="281" spans="2:50" ht="14.25" hidden="1" customHeight="1" outlineLevel="1">
      <c r="B281" s="501"/>
      <c r="C281" s="203">
        <v>27</v>
      </c>
      <c r="D281" s="206" t="s">
        <v>192</v>
      </c>
      <c r="E281" s="207">
        <v>4</v>
      </c>
      <c r="F281" s="203">
        <v>3000</v>
      </c>
      <c r="G281" s="208">
        <f t="shared" si="182"/>
        <v>750</v>
      </c>
      <c r="H281" s="576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79"/>
      <c r="M281" s="209">
        <f>RANK(K281, K$255:$K$287)</f>
        <v>24</v>
      </c>
      <c r="N281" s="551"/>
      <c r="O281" s="574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69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69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69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69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69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69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69"/>
    </row>
    <row r="282" spans="2:50" ht="14.25" hidden="1" customHeight="1" outlineLevel="1">
      <c r="B282" s="501"/>
      <c r="C282" s="203">
        <v>28</v>
      </c>
      <c r="D282" s="206" t="s">
        <v>189</v>
      </c>
      <c r="E282" s="203">
        <v>13</v>
      </c>
      <c r="F282" s="203">
        <v>3600</v>
      </c>
      <c r="G282" s="208">
        <f t="shared" si="182"/>
        <v>276.92307692307691</v>
      </c>
      <c r="H282" s="576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79"/>
      <c r="M282" s="209">
        <f>RANK(K282, K$255:$K$287)</f>
        <v>32</v>
      </c>
      <c r="N282" s="551"/>
      <c r="O282" s="574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69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69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69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69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69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69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69"/>
    </row>
    <row r="283" spans="2:50" ht="14.25" hidden="1" customHeight="1" outlineLevel="1">
      <c r="B283" s="501"/>
      <c r="C283" s="203">
        <v>29</v>
      </c>
      <c r="D283" s="206" t="s">
        <v>185</v>
      </c>
      <c r="E283" s="203">
        <v>4</v>
      </c>
      <c r="F283" s="203">
        <v>3000</v>
      </c>
      <c r="G283" s="208">
        <f t="shared" si="182"/>
        <v>750</v>
      </c>
      <c r="H283" s="576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79"/>
      <c r="M283" s="209">
        <f>RANK(K283, K$255:$K$287)</f>
        <v>26</v>
      </c>
      <c r="N283" s="551"/>
      <c r="O283" s="574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69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69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69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69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69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69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69"/>
    </row>
    <row r="284" spans="2:50" ht="14.25" hidden="1" customHeight="1" outlineLevel="1">
      <c r="B284" s="501"/>
      <c r="C284" s="203">
        <v>30</v>
      </c>
      <c r="D284" s="206" t="s">
        <v>187</v>
      </c>
      <c r="E284" s="203">
        <v>4</v>
      </c>
      <c r="F284" s="203">
        <v>3000</v>
      </c>
      <c r="G284" s="208">
        <f t="shared" si="182"/>
        <v>750</v>
      </c>
      <c r="H284" s="576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79"/>
      <c r="M284" s="209">
        <f>RANK(K284, K$255:$K$287)</f>
        <v>25</v>
      </c>
      <c r="N284" s="551"/>
      <c r="O284" s="574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69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69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69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69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69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69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69"/>
    </row>
    <row r="285" spans="2:50" ht="14.25" hidden="1" customHeight="1" outlineLevel="1">
      <c r="B285" s="501"/>
      <c r="C285" s="203">
        <v>31</v>
      </c>
      <c r="D285" s="206" t="s">
        <v>191</v>
      </c>
      <c r="E285" s="203">
        <v>4</v>
      </c>
      <c r="F285" s="203">
        <v>3300</v>
      </c>
      <c r="G285" s="208">
        <f t="shared" si="182"/>
        <v>825</v>
      </c>
      <c r="H285" s="576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79"/>
      <c r="M285" s="209">
        <f>RANK(K285, K$255:$K$287)</f>
        <v>17</v>
      </c>
      <c r="N285" s="551"/>
      <c r="O285" s="574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69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69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69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69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69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69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69"/>
    </row>
    <row r="286" spans="2:50" ht="14.25" hidden="1" customHeight="1" outlineLevel="1">
      <c r="B286" s="501"/>
      <c r="C286" s="203">
        <v>32</v>
      </c>
      <c r="D286" s="206" t="s">
        <v>210</v>
      </c>
      <c r="E286" s="203">
        <v>6</v>
      </c>
      <c r="F286" s="203">
        <v>3600</v>
      </c>
      <c r="G286" s="208">
        <f t="shared" si="182"/>
        <v>600</v>
      </c>
      <c r="H286" s="576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79"/>
      <c r="M286" s="209">
        <f>RANK(K286, K$255:$K$287)</f>
        <v>31</v>
      </c>
      <c r="N286" s="551"/>
      <c r="O286" s="574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69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69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69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69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69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69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69"/>
    </row>
    <row r="287" spans="2:50" ht="14.25" hidden="1" customHeight="1" outlineLevel="1">
      <c r="B287" s="501"/>
      <c r="C287" s="203">
        <v>33</v>
      </c>
      <c r="D287" s="206"/>
      <c r="E287" s="203"/>
      <c r="F287" s="203"/>
      <c r="G287" s="208"/>
      <c r="H287" s="577"/>
      <c r="I287" s="209"/>
      <c r="J287" s="209"/>
      <c r="K287" s="210"/>
      <c r="L287" s="580"/>
      <c r="M287" s="209"/>
      <c r="N287" s="552"/>
      <c r="O287" s="545"/>
      <c r="P287" s="205"/>
      <c r="Q287" s="211"/>
      <c r="R287" s="208"/>
      <c r="S287" s="205"/>
      <c r="T287" s="570"/>
      <c r="U287" s="205"/>
      <c r="V287" s="211"/>
      <c r="W287" s="208"/>
      <c r="X287" s="205"/>
      <c r="Y287" s="570"/>
      <c r="Z287" s="205"/>
      <c r="AA287" s="211"/>
      <c r="AB287" s="208"/>
      <c r="AC287" s="205"/>
      <c r="AD287" s="570"/>
      <c r="AE287" s="205"/>
      <c r="AF287" s="211"/>
      <c r="AG287" s="208"/>
      <c r="AH287" s="205"/>
      <c r="AI287" s="570"/>
      <c r="AJ287" s="205"/>
      <c r="AK287" s="211"/>
      <c r="AL287" s="208"/>
      <c r="AM287" s="205"/>
      <c r="AN287" s="570"/>
      <c r="AO287" s="205"/>
      <c r="AP287" s="211"/>
      <c r="AQ287" s="208"/>
      <c r="AR287" s="205"/>
      <c r="AS287" s="570"/>
      <c r="AT287" s="205"/>
      <c r="AU287" s="211"/>
      <c r="AV287" s="208"/>
      <c r="AW287" s="205"/>
      <c r="AX287" s="570"/>
    </row>
    <row r="288" spans="2:50" ht="14.25" hidden="1" customHeight="1" outlineLevel="1" collapsed="1">
      <c r="B288" s="540" t="s">
        <v>213</v>
      </c>
      <c r="C288" s="540"/>
      <c r="D288" s="540"/>
      <c r="E288" s="540"/>
      <c r="F288" s="540"/>
      <c r="G288" s="540"/>
      <c r="H288" s="540"/>
      <c r="I288" s="540"/>
      <c r="J288" s="540"/>
      <c r="K288" s="540"/>
      <c r="L288" s="540"/>
      <c r="M288" s="541"/>
      <c r="N288" s="544" t="s">
        <v>130</v>
      </c>
      <c r="O288" s="544" t="s">
        <v>77</v>
      </c>
      <c r="P288" s="546">
        <f>AT250+1</f>
        <v>45923</v>
      </c>
      <c r="Q288" s="547"/>
      <c r="R288" s="547"/>
      <c r="S288" s="547"/>
      <c r="T288" s="547"/>
      <c r="U288" s="548">
        <f>P288+1</f>
        <v>45924</v>
      </c>
      <c r="V288" s="549"/>
      <c r="W288" s="549"/>
      <c r="X288" s="549"/>
      <c r="Y288" s="549"/>
      <c r="Z288" s="546">
        <f t="shared" ref="Z288" si="205">U288+1</f>
        <v>45925</v>
      </c>
      <c r="AA288" s="547"/>
      <c r="AB288" s="547"/>
      <c r="AC288" s="547"/>
      <c r="AD288" s="547"/>
      <c r="AE288" s="548">
        <f t="shared" ref="AE288" si="206">Z288+1</f>
        <v>45926</v>
      </c>
      <c r="AF288" s="549"/>
      <c r="AG288" s="549"/>
      <c r="AH288" s="549"/>
      <c r="AI288" s="549"/>
      <c r="AJ288" s="530">
        <f t="shared" ref="AJ288" si="207">AE288+1</f>
        <v>45927</v>
      </c>
      <c r="AK288" s="531"/>
      <c r="AL288" s="531"/>
      <c r="AM288" s="531"/>
      <c r="AN288" s="532"/>
      <c r="AO288" s="548">
        <f t="shared" ref="AO288" si="208">AJ288+1</f>
        <v>45928</v>
      </c>
      <c r="AP288" s="549"/>
      <c r="AQ288" s="549"/>
      <c r="AR288" s="549"/>
      <c r="AS288" s="549"/>
      <c r="AT288" s="530">
        <f t="shared" ref="AT288" si="209">AO288+1</f>
        <v>45929</v>
      </c>
      <c r="AU288" s="531"/>
      <c r="AV288" s="531"/>
      <c r="AW288" s="531"/>
      <c r="AX288" s="532"/>
    </row>
    <row r="289" spans="1:50" ht="14.25" hidden="1" customHeight="1" outlineLevel="1">
      <c r="B289" s="542"/>
      <c r="C289" s="542"/>
      <c r="D289" s="542"/>
      <c r="E289" s="542"/>
      <c r="F289" s="542"/>
      <c r="G289" s="542"/>
      <c r="H289" s="542"/>
      <c r="I289" s="542"/>
      <c r="J289" s="542"/>
      <c r="K289" s="542"/>
      <c r="L289" s="542"/>
      <c r="M289" s="543"/>
      <c r="N289" s="545"/>
      <c r="O289" s="545"/>
      <c r="P289" s="533">
        <f>P288</f>
        <v>45923</v>
      </c>
      <c r="Q289" s="533"/>
      <c r="R289" s="533"/>
      <c r="S289" s="533"/>
      <c r="T289" s="533"/>
      <c r="U289" s="534">
        <f>U288</f>
        <v>45924</v>
      </c>
      <c r="V289" s="534"/>
      <c r="W289" s="534"/>
      <c r="X289" s="534"/>
      <c r="Y289" s="534"/>
      <c r="Z289" s="533">
        <f t="shared" ref="Z289" si="210">Z288</f>
        <v>45925</v>
      </c>
      <c r="AA289" s="533"/>
      <c r="AB289" s="533"/>
      <c r="AC289" s="533"/>
      <c r="AD289" s="533"/>
      <c r="AE289" s="534">
        <f t="shared" ref="AE289" si="211">AE288</f>
        <v>45926</v>
      </c>
      <c r="AF289" s="534"/>
      <c r="AG289" s="534"/>
      <c r="AH289" s="534"/>
      <c r="AI289" s="534"/>
      <c r="AJ289" s="535">
        <f t="shared" ref="AJ289" si="212">AJ288</f>
        <v>45927</v>
      </c>
      <c r="AK289" s="536"/>
      <c r="AL289" s="536"/>
      <c r="AM289" s="536"/>
      <c r="AN289" s="537"/>
      <c r="AO289" s="534">
        <f t="shared" ref="AO289" si="213">AO288</f>
        <v>45928</v>
      </c>
      <c r="AP289" s="534"/>
      <c r="AQ289" s="534"/>
      <c r="AR289" s="534"/>
      <c r="AS289" s="534"/>
      <c r="AT289" s="535">
        <f t="shared" ref="AT289" si="214">AT288</f>
        <v>45929</v>
      </c>
      <c r="AU289" s="536"/>
      <c r="AV289" s="536"/>
      <c r="AW289" s="536"/>
      <c r="AX289" s="537"/>
    </row>
    <row r="290" spans="1:50" ht="14.25" hidden="1" customHeight="1" outlineLevel="1">
      <c r="B290" s="501" t="s">
        <v>131</v>
      </c>
      <c r="C290" s="501" t="s">
        <v>132</v>
      </c>
      <c r="D290" s="501"/>
      <c r="E290" s="501" t="s">
        <v>133</v>
      </c>
      <c r="F290" s="501"/>
      <c r="G290" s="501"/>
      <c r="H290" s="501" t="s">
        <v>134</v>
      </c>
      <c r="I290" s="529" t="s">
        <v>135</v>
      </c>
      <c r="J290" s="529"/>
      <c r="K290" s="529"/>
      <c r="L290" s="529" t="s">
        <v>134</v>
      </c>
      <c r="M290" s="529" t="s">
        <v>136</v>
      </c>
      <c r="N290" s="538"/>
      <c r="O290" s="525" t="s">
        <v>137</v>
      </c>
      <c r="P290" s="525" t="s">
        <v>138</v>
      </c>
      <c r="Q290" s="525"/>
      <c r="R290" s="525"/>
      <c r="S290" s="525"/>
      <c r="T290" s="525" t="s">
        <v>134</v>
      </c>
      <c r="U290" s="525" t="s">
        <v>138</v>
      </c>
      <c r="V290" s="525"/>
      <c r="W290" s="525"/>
      <c r="X290" s="525"/>
      <c r="Y290" s="525" t="s">
        <v>134</v>
      </c>
      <c r="Z290" s="525" t="s">
        <v>138</v>
      </c>
      <c r="AA290" s="525"/>
      <c r="AB290" s="525"/>
      <c r="AC290" s="525"/>
      <c r="AD290" s="525" t="s">
        <v>134</v>
      </c>
      <c r="AE290" s="525" t="s">
        <v>138</v>
      </c>
      <c r="AF290" s="525"/>
      <c r="AG290" s="525"/>
      <c r="AH290" s="525"/>
      <c r="AI290" s="525" t="s">
        <v>134</v>
      </c>
      <c r="AJ290" s="525" t="s">
        <v>138</v>
      </c>
      <c r="AK290" s="525"/>
      <c r="AL290" s="525"/>
      <c r="AM290" s="525"/>
      <c r="AN290" s="525" t="s">
        <v>134</v>
      </c>
      <c r="AO290" s="525" t="s">
        <v>138</v>
      </c>
      <c r="AP290" s="525"/>
      <c r="AQ290" s="525"/>
      <c r="AR290" s="525"/>
      <c r="AS290" s="525" t="s">
        <v>134</v>
      </c>
      <c r="AT290" s="525" t="s">
        <v>138</v>
      </c>
      <c r="AU290" s="525"/>
      <c r="AV290" s="525"/>
      <c r="AW290" s="525"/>
      <c r="AX290" s="525" t="s">
        <v>134</v>
      </c>
    </row>
    <row r="291" spans="1:50" ht="14.25" hidden="1" customHeight="1" outlineLevel="1">
      <c r="B291" s="501"/>
      <c r="C291" s="501"/>
      <c r="D291" s="501"/>
      <c r="E291" s="501" t="s">
        <v>139</v>
      </c>
      <c r="F291" s="501"/>
      <c r="G291" s="501"/>
      <c r="H291" s="501"/>
      <c r="I291" s="529" t="s">
        <v>139</v>
      </c>
      <c r="J291" s="529"/>
      <c r="K291" s="529"/>
      <c r="L291" s="529"/>
      <c r="M291" s="529"/>
      <c r="N291" s="538"/>
      <c r="O291" s="525"/>
      <c r="P291" s="525" t="s">
        <v>140</v>
      </c>
      <c r="Q291" s="525"/>
      <c r="R291" s="525"/>
      <c r="S291" s="525"/>
      <c r="T291" s="525"/>
      <c r="U291" s="525" t="s">
        <v>140</v>
      </c>
      <c r="V291" s="525"/>
      <c r="W291" s="525"/>
      <c r="X291" s="525"/>
      <c r="Y291" s="525"/>
      <c r="Z291" s="525" t="s">
        <v>140</v>
      </c>
      <c r="AA291" s="525"/>
      <c r="AB291" s="525"/>
      <c r="AC291" s="525"/>
      <c r="AD291" s="525"/>
      <c r="AE291" s="525" t="s">
        <v>140</v>
      </c>
      <c r="AF291" s="525"/>
      <c r="AG291" s="525"/>
      <c r="AH291" s="525"/>
      <c r="AI291" s="525"/>
      <c r="AJ291" s="525" t="s">
        <v>140</v>
      </c>
      <c r="AK291" s="525"/>
      <c r="AL291" s="525"/>
      <c r="AM291" s="525"/>
      <c r="AN291" s="525"/>
      <c r="AO291" s="525" t="s">
        <v>140</v>
      </c>
      <c r="AP291" s="525"/>
      <c r="AQ291" s="525"/>
      <c r="AR291" s="525"/>
      <c r="AS291" s="525"/>
      <c r="AT291" s="525" t="s">
        <v>140</v>
      </c>
      <c r="AU291" s="525"/>
      <c r="AV291" s="525"/>
      <c r="AW291" s="525"/>
      <c r="AX291" s="525"/>
    </row>
    <row r="292" spans="1:50" ht="14.25" hidden="1" customHeight="1" outlineLevel="1">
      <c r="A292" s="200"/>
      <c r="B292" s="501"/>
      <c r="C292" s="501"/>
      <c r="D292" s="501"/>
      <c r="E292" s="203" t="s">
        <v>141</v>
      </c>
      <c r="F292" s="203" t="s">
        <v>142</v>
      </c>
      <c r="G292" s="203" t="s">
        <v>143</v>
      </c>
      <c r="H292" s="501"/>
      <c r="I292" s="204" t="s">
        <v>141</v>
      </c>
      <c r="J292" s="204" t="s">
        <v>142</v>
      </c>
      <c r="K292" s="204" t="s">
        <v>143</v>
      </c>
      <c r="L292" s="529"/>
      <c r="M292" s="529"/>
      <c r="N292" s="538"/>
      <c r="O292" s="525"/>
      <c r="P292" s="205" t="s">
        <v>141</v>
      </c>
      <c r="Q292" s="205" t="s">
        <v>142</v>
      </c>
      <c r="R292" s="205" t="s">
        <v>143</v>
      </c>
      <c r="S292" s="205" t="s">
        <v>136</v>
      </c>
      <c r="T292" s="525"/>
      <c r="U292" s="205" t="s">
        <v>141</v>
      </c>
      <c r="V292" s="205" t="s">
        <v>142</v>
      </c>
      <c r="W292" s="205" t="s">
        <v>143</v>
      </c>
      <c r="X292" s="205" t="s">
        <v>136</v>
      </c>
      <c r="Y292" s="525"/>
      <c r="Z292" s="205" t="s">
        <v>141</v>
      </c>
      <c r="AA292" s="205" t="s">
        <v>142</v>
      </c>
      <c r="AB292" s="205" t="s">
        <v>143</v>
      </c>
      <c r="AC292" s="205" t="s">
        <v>136</v>
      </c>
      <c r="AD292" s="525"/>
      <c r="AE292" s="205" t="s">
        <v>141</v>
      </c>
      <c r="AF292" s="205" t="s">
        <v>142</v>
      </c>
      <c r="AG292" s="205" t="s">
        <v>143</v>
      </c>
      <c r="AH292" s="205" t="s">
        <v>136</v>
      </c>
      <c r="AI292" s="525"/>
      <c r="AJ292" s="205" t="s">
        <v>141</v>
      </c>
      <c r="AK292" s="205" t="s">
        <v>142</v>
      </c>
      <c r="AL292" s="205" t="s">
        <v>143</v>
      </c>
      <c r="AM292" s="205" t="s">
        <v>136</v>
      </c>
      <c r="AN292" s="525"/>
      <c r="AO292" s="205" t="s">
        <v>141</v>
      </c>
      <c r="AP292" s="205" t="s">
        <v>142</v>
      </c>
      <c r="AQ292" s="205" t="s">
        <v>143</v>
      </c>
      <c r="AR292" s="205" t="s">
        <v>136</v>
      </c>
      <c r="AS292" s="525"/>
      <c r="AT292" s="205" t="s">
        <v>141</v>
      </c>
      <c r="AU292" s="205" t="s">
        <v>142</v>
      </c>
      <c r="AV292" s="205" t="s">
        <v>143</v>
      </c>
      <c r="AW292" s="205" t="s">
        <v>136</v>
      </c>
      <c r="AX292" s="525"/>
    </row>
    <row r="293" spans="1:50" ht="14.25" hidden="1" customHeight="1" outlineLevel="1">
      <c r="B293" s="501" t="s">
        <v>144</v>
      </c>
      <c r="C293" s="203">
        <v>1</v>
      </c>
      <c r="D293" s="206" t="s">
        <v>184</v>
      </c>
      <c r="E293" s="207">
        <v>4</v>
      </c>
      <c r="F293" s="203">
        <v>3300</v>
      </c>
      <c r="G293" s="208">
        <f>F293/E293</f>
        <v>825</v>
      </c>
      <c r="H293" s="526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27">
        <f>IFERROR(AVERAGE(K293:K325),"-")</f>
        <v>750.91812341420689</v>
      </c>
      <c r="M293" s="209">
        <f>RANK(K293, K$293:$K$325)</f>
        <v>14</v>
      </c>
      <c r="N293" s="538"/>
      <c r="O293" s="525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28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28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28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28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28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28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28">
        <f>AVERAGE(AV293:AV325)</f>
        <v>757.06159312972488</v>
      </c>
    </row>
    <row r="294" spans="1:50" ht="14.25" hidden="1" customHeight="1" outlineLevel="1">
      <c r="B294" s="501"/>
      <c r="C294" s="203">
        <v>2</v>
      </c>
      <c r="D294" s="206" t="s">
        <v>181</v>
      </c>
      <c r="E294" s="207">
        <v>3</v>
      </c>
      <c r="F294" s="203">
        <v>3600</v>
      </c>
      <c r="G294" s="208">
        <f t="shared" ref="G294:G325" si="229">F294/E294</f>
        <v>1200</v>
      </c>
      <c r="H294" s="526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27"/>
      <c r="M294" s="209">
        <f>RANK(K294, K$293:$K$325)</f>
        <v>2</v>
      </c>
      <c r="N294" s="538"/>
      <c r="O294" s="525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28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28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28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28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28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28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28"/>
    </row>
    <row r="295" spans="1:50" ht="14.25" hidden="1" customHeight="1" outlineLevel="1">
      <c r="B295" s="501"/>
      <c r="C295" s="203">
        <v>3</v>
      </c>
      <c r="D295" s="206" t="s">
        <v>178</v>
      </c>
      <c r="E295" s="207">
        <v>4</v>
      </c>
      <c r="F295" s="203">
        <v>2700</v>
      </c>
      <c r="G295" s="208">
        <f t="shared" si="229"/>
        <v>675</v>
      </c>
      <c r="H295" s="526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27"/>
      <c r="M295" s="209">
        <f>RANK(K295, K$293:$K$325)</f>
        <v>29</v>
      </c>
      <c r="N295" s="538"/>
      <c r="O295" s="525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28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28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28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28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28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28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28"/>
    </row>
    <row r="296" spans="1:50" ht="14.25" hidden="1" customHeight="1" outlineLevel="1">
      <c r="B296" s="501"/>
      <c r="C296" s="203">
        <v>4</v>
      </c>
      <c r="D296" s="206" t="s">
        <v>183</v>
      </c>
      <c r="E296" s="207">
        <v>4</v>
      </c>
      <c r="F296" s="203">
        <v>3300</v>
      </c>
      <c r="G296" s="208">
        <f t="shared" si="229"/>
        <v>825</v>
      </c>
      <c r="H296" s="526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27"/>
      <c r="M296" s="209">
        <f>RANK(K296, K$293:$K$325)</f>
        <v>12</v>
      </c>
      <c r="N296" s="538"/>
      <c r="O296" s="525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28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28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28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28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28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28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28"/>
    </row>
    <row r="297" spans="1:50" ht="14.25" hidden="1" customHeight="1" outlineLevel="1">
      <c r="B297" s="501"/>
      <c r="C297" s="203">
        <v>5</v>
      </c>
      <c r="D297" s="206" t="s">
        <v>177</v>
      </c>
      <c r="E297" s="207">
        <v>5</v>
      </c>
      <c r="F297" s="203">
        <v>3300</v>
      </c>
      <c r="G297" s="208">
        <f t="shared" si="229"/>
        <v>660</v>
      </c>
      <c r="H297" s="526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27"/>
      <c r="M297" s="209">
        <f>RANK(K297, K$293:$K$325)</f>
        <v>31</v>
      </c>
      <c r="N297" s="538"/>
      <c r="O297" s="525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28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28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28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28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28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28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28"/>
    </row>
    <row r="298" spans="1:50" ht="14.25" hidden="1" customHeight="1" outlineLevel="1">
      <c r="B298" s="501"/>
      <c r="C298" s="203">
        <v>6</v>
      </c>
      <c r="D298" s="206" t="s">
        <v>175</v>
      </c>
      <c r="E298" s="207">
        <v>3</v>
      </c>
      <c r="F298" s="203">
        <v>3600</v>
      </c>
      <c r="G298" s="208">
        <f t="shared" si="229"/>
        <v>1200</v>
      </c>
      <c r="H298" s="526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27"/>
      <c r="M298" s="209">
        <f>RANK(K298, K$293:$K$325)</f>
        <v>5</v>
      </c>
      <c r="N298" s="538"/>
      <c r="O298" s="525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28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28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28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28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28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28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28"/>
    </row>
    <row r="299" spans="1:50" ht="14.25" hidden="1" customHeight="1" outlineLevel="1">
      <c r="B299" s="501"/>
      <c r="C299" s="203">
        <v>7</v>
      </c>
      <c r="D299" s="206" t="s">
        <v>182</v>
      </c>
      <c r="E299" s="207">
        <v>3</v>
      </c>
      <c r="F299" s="203">
        <v>3000</v>
      </c>
      <c r="G299" s="208">
        <f t="shared" si="229"/>
        <v>1000</v>
      </c>
      <c r="H299" s="526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27"/>
      <c r="M299" s="209">
        <f>RANK(K299, K$293:$K$325)</f>
        <v>10</v>
      </c>
      <c r="N299" s="538"/>
      <c r="O299" s="525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28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28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28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28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28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28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28"/>
    </row>
    <row r="300" spans="1:50" ht="14.25" hidden="1" customHeight="1" outlineLevel="1">
      <c r="B300" s="501"/>
      <c r="C300" s="203">
        <v>8</v>
      </c>
      <c r="D300" s="206" t="s">
        <v>173</v>
      </c>
      <c r="E300" s="207">
        <v>3</v>
      </c>
      <c r="F300" s="203">
        <v>3300</v>
      </c>
      <c r="G300" s="208">
        <f t="shared" si="229"/>
        <v>1100</v>
      </c>
      <c r="H300" s="526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27"/>
      <c r="M300" s="209">
        <f>RANK(K300, K$293:$K$325)</f>
        <v>9</v>
      </c>
      <c r="N300" s="538"/>
      <c r="O300" s="525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28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28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28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28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28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28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28"/>
    </row>
    <row r="301" spans="1:50" ht="14.25" hidden="1" customHeight="1" outlineLevel="1">
      <c r="B301" s="501"/>
      <c r="C301" s="203">
        <v>9</v>
      </c>
      <c r="D301" s="206" t="s">
        <v>180</v>
      </c>
      <c r="E301" s="207">
        <v>3</v>
      </c>
      <c r="F301" s="203">
        <v>3600</v>
      </c>
      <c r="G301" s="208">
        <f t="shared" si="229"/>
        <v>1200</v>
      </c>
      <c r="H301" s="526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27"/>
      <c r="M301" s="209">
        <f>RANK(K301, K$293:$K$325)</f>
        <v>4</v>
      </c>
      <c r="N301" s="538"/>
      <c r="O301" s="525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28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28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28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28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28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28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28"/>
    </row>
    <row r="302" spans="1:50" ht="14.25" hidden="1" customHeight="1" outlineLevel="1">
      <c r="B302" s="501"/>
      <c r="C302" s="203">
        <v>10</v>
      </c>
      <c r="D302" s="206" t="s">
        <v>206</v>
      </c>
      <c r="E302" s="207">
        <v>4</v>
      </c>
      <c r="F302" s="203">
        <v>3000</v>
      </c>
      <c r="G302" s="208">
        <f t="shared" si="229"/>
        <v>750</v>
      </c>
      <c r="H302" s="526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27"/>
      <c r="M302" s="209">
        <f>RANK(K302, K$293:$K$325)</f>
        <v>23</v>
      </c>
      <c r="N302" s="538"/>
      <c r="O302" s="525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28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28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28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28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28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28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28"/>
    </row>
    <row r="303" spans="1:50" ht="14.25" hidden="1" customHeight="1" outlineLevel="1">
      <c r="B303" s="501"/>
      <c r="C303" s="203">
        <v>11</v>
      </c>
      <c r="D303" s="206" t="s">
        <v>203</v>
      </c>
      <c r="E303" s="207">
        <v>3</v>
      </c>
      <c r="F303" s="203">
        <v>3300</v>
      </c>
      <c r="G303" s="208">
        <f t="shared" si="229"/>
        <v>1100</v>
      </c>
      <c r="H303" s="526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27"/>
      <c r="M303" s="209">
        <f>RANK(K303, K$293:$K$325)</f>
        <v>8</v>
      </c>
      <c r="N303" s="538"/>
      <c r="O303" s="525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28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28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28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28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28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28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28"/>
    </row>
    <row r="304" spans="1:50" ht="14.25" hidden="1" customHeight="1" outlineLevel="1">
      <c r="B304" s="501"/>
      <c r="C304" s="203">
        <v>12</v>
      </c>
      <c r="D304" s="206" t="s">
        <v>179</v>
      </c>
      <c r="E304" s="207">
        <v>4</v>
      </c>
      <c r="F304" s="203">
        <v>3300</v>
      </c>
      <c r="G304" s="208">
        <f t="shared" si="229"/>
        <v>825</v>
      </c>
      <c r="H304" s="526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27"/>
      <c r="M304" s="209">
        <f>RANK(K304, K$293:$K$325)</f>
        <v>20</v>
      </c>
      <c r="N304" s="538"/>
      <c r="O304" s="525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28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28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28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28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28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28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28"/>
    </row>
    <row r="305" spans="2:50" ht="14.25" hidden="1" customHeight="1" outlineLevel="1">
      <c r="B305" s="501"/>
      <c r="C305" s="203">
        <v>13</v>
      </c>
      <c r="D305" s="206" t="s">
        <v>207</v>
      </c>
      <c r="E305" s="207">
        <v>4</v>
      </c>
      <c r="F305" s="203">
        <v>3300</v>
      </c>
      <c r="G305" s="208">
        <f t="shared" si="229"/>
        <v>825</v>
      </c>
      <c r="H305" s="526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27"/>
      <c r="M305" s="209">
        <f>RANK(K305, K$293:$K$325)</f>
        <v>15</v>
      </c>
      <c r="N305" s="538"/>
      <c r="O305" s="525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28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28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28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28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28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28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28"/>
    </row>
    <row r="306" spans="2:50" ht="14.25" hidden="1" customHeight="1" outlineLevel="1">
      <c r="B306" s="501"/>
      <c r="C306" s="203">
        <v>14</v>
      </c>
      <c r="D306" s="206" t="s">
        <v>174</v>
      </c>
      <c r="E306" s="207">
        <v>4</v>
      </c>
      <c r="F306" s="203">
        <v>3300</v>
      </c>
      <c r="G306" s="208">
        <f t="shared" si="229"/>
        <v>825</v>
      </c>
      <c r="H306" s="526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27"/>
      <c r="M306" s="209">
        <f>RANK(K306, K$293:$K$325)</f>
        <v>18</v>
      </c>
      <c r="N306" s="538"/>
      <c r="O306" s="525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28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28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28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28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28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28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28"/>
    </row>
    <row r="307" spans="2:50" ht="14.25" hidden="1" customHeight="1" outlineLevel="1">
      <c r="B307" s="501"/>
      <c r="C307" s="203">
        <v>15</v>
      </c>
      <c r="D307" s="206" t="s">
        <v>209</v>
      </c>
      <c r="E307" s="207">
        <v>4</v>
      </c>
      <c r="F307" s="203">
        <v>3300</v>
      </c>
      <c r="G307" s="208">
        <f t="shared" si="229"/>
        <v>825</v>
      </c>
      <c r="H307" s="526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27"/>
      <c r="M307" s="209">
        <f>RANK(K307, K$293:$K$325)</f>
        <v>21</v>
      </c>
      <c r="N307" s="538"/>
      <c r="O307" s="525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28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28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28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28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28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28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28"/>
    </row>
    <row r="308" spans="2:50" ht="14.25" hidden="1" customHeight="1" outlineLevel="1">
      <c r="B308" s="501"/>
      <c r="C308" s="203">
        <v>16</v>
      </c>
      <c r="D308" s="206" t="s">
        <v>212</v>
      </c>
      <c r="E308" s="207">
        <v>4</v>
      </c>
      <c r="F308" s="203">
        <v>3300</v>
      </c>
      <c r="G308" s="208">
        <f t="shared" si="229"/>
        <v>825</v>
      </c>
      <c r="H308" s="526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27"/>
      <c r="M308" s="209">
        <f>RANK(K308, K$293:$K$325)</f>
        <v>16</v>
      </c>
      <c r="N308" s="538"/>
      <c r="O308" s="525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28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28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28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28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28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28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28"/>
    </row>
    <row r="309" spans="2:50" ht="14.25" hidden="1" customHeight="1" outlineLevel="1">
      <c r="B309" s="501"/>
      <c r="C309" s="203">
        <v>17</v>
      </c>
      <c r="D309" s="206" t="s">
        <v>198</v>
      </c>
      <c r="E309" s="207">
        <v>4</v>
      </c>
      <c r="F309" s="203">
        <v>3300</v>
      </c>
      <c r="G309" s="208">
        <f t="shared" si="229"/>
        <v>825</v>
      </c>
      <c r="H309" s="526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27"/>
      <c r="M309" s="209">
        <f>RANK(K309, K$293:$K$325)</f>
        <v>11</v>
      </c>
      <c r="N309" s="538"/>
      <c r="O309" s="525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28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28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28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28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28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28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28"/>
    </row>
    <row r="310" spans="2:50" ht="14.25" hidden="1" customHeight="1" outlineLevel="1">
      <c r="B310" s="501"/>
      <c r="C310" s="203">
        <v>18</v>
      </c>
      <c r="D310" s="206" t="s">
        <v>197</v>
      </c>
      <c r="E310" s="207">
        <v>3</v>
      </c>
      <c r="F310" s="203">
        <v>3600</v>
      </c>
      <c r="G310" s="208">
        <f t="shared" si="229"/>
        <v>1200</v>
      </c>
      <c r="H310" s="526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27"/>
      <c r="M310" s="209">
        <f>RANK(K310, K$293:$K$325)</f>
        <v>1</v>
      </c>
      <c r="N310" s="538"/>
      <c r="O310" s="525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28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28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28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28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28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28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28"/>
    </row>
    <row r="311" spans="2:50" ht="14.25" hidden="1" customHeight="1" outlineLevel="1">
      <c r="B311" s="501"/>
      <c r="C311" s="203">
        <v>19</v>
      </c>
      <c r="D311" s="206" t="s">
        <v>194</v>
      </c>
      <c r="E311" s="207">
        <v>4</v>
      </c>
      <c r="F311" s="203">
        <v>2700</v>
      </c>
      <c r="G311" s="208">
        <f t="shared" si="229"/>
        <v>675</v>
      </c>
      <c r="H311" s="526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27"/>
      <c r="M311" s="209">
        <f>RANK(K311, K$293:$K$325)</f>
        <v>28</v>
      </c>
      <c r="N311" s="538"/>
      <c r="O311" s="525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28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28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28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28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28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28"/>
      <c r="AT311" s="211"/>
      <c r="AU311" s="211"/>
      <c r="AV311" s="208"/>
      <c r="AW311" s="205"/>
      <c r="AX311" s="528"/>
    </row>
    <row r="312" spans="2:50" ht="14.25" hidden="1" customHeight="1" outlineLevel="1">
      <c r="B312" s="501"/>
      <c r="C312" s="203">
        <v>20</v>
      </c>
      <c r="D312" s="206" t="s">
        <v>214</v>
      </c>
      <c r="E312" s="207">
        <v>4</v>
      </c>
      <c r="F312" s="203">
        <v>3300</v>
      </c>
      <c r="G312" s="208">
        <f t="shared" si="229"/>
        <v>825</v>
      </c>
      <c r="H312" s="526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27"/>
      <c r="M312" s="209">
        <f>RANK(K312, K$293:$K$325)</f>
        <v>27</v>
      </c>
      <c r="N312" s="538"/>
      <c r="O312" s="525"/>
      <c r="P312" s="211"/>
      <c r="Q312" s="211"/>
      <c r="R312" s="208"/>
      <c r="S312" s="205"/>
      <c r="T312" s="528"/>
      <c r="U312" s="211"/>
      <c r="V312" s="211"/>
      <c r="W312" s="208"/>
      <c r="X312" s="205"/>
      <c r="Y312" s="528"/>
      <c r="Z312" s="211"/>
      <c r="AA312" s="211"/>
      <c r="AB312" s="208"/>
      <c r="AC312" s="205"/>
      <c r="AD312" s="528"/>
      <c r="AE312" s="211"/>
      <c r="AF312" s="211"/>
      <c r="AG312" s="208"/>
      <c r="AH312" s="205"/>
      <c r="AI312" s="528"/>
      <c r="AJ312" s="211"/>
      <c r="AK312" s="211"/>
      <c r="AL312" s="208"/>
      <c r="AM312" s="205"/>
      <c r="AN312" s="528"/>
      <c r="AO312" s="211"/>
      <c r="AP312" s="211"/>
      <c r="AQ312" s="208"/>
      <c r="AR312" s="205"/>
      <c r="AS312" s="528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28"/>
    </row>
    <row r="313" spans="2:50" ht="14.25" hidden="1" customHeight="1" outlineLevel="1">
      <c r="B313" s="501"/>
      <c r="C313" s="203">
        <v>21</v>
      </c>
      <c r="D313" s="206" t="s">
        <v>199</v>
      </c>
      <c r="E313" s="207">
        <v>4</v>
      </c>
      <c r="F313" s="203">
        <v>3300</v>
      </c>
      <c r="G313" s="208">
        <f t="shared" si="229"/>
        <v>825</v>
      </c>
      <c r="H313" s="526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27"/>
      <c r="M313" s="209">
        <f>RANK(K313, K$293:$K$325)</f>
        <v>13</v>
      </c>
      <c r="N313" s="538"/>
      <c r="O313" s="525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28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28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28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28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28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28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28"/>
    </row>
    <row r="314" spans="2:50" ht="14.25" hidden="1" customHeight="1" outlineLevel="1">
      <c r="B314" s="501"/>
      <c r="C314" s="203">
        <v>22</v>
      </c>
      <c r="D314" s="206" t="s">
        <v>193</v>
      </c>
      <c r="E314" s="207">
        <v>5</v>
      </c>
      <c r="F314" s="203">
        <v>3300</v>
      </c>
      <c r="G314" s="208">
        <f t="shared" si="229"/>
        <v>660</v>
      </c>
      <c r="H314" s="526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27"/>
      <c r="M314" s="209">
        <f>RANK(K314, K$293:$K$325)</f>
        <v>30</v>
      </c>
      <c r="N314" s="538"/>
      <c r="O314" s="525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28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28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28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28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28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28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28"/>
    </row>
    <row r="315" spans="2:50" ht="14.25" hidden="1" customHeight="1" outlineLevel="1">
      <c r="B315" s="501"/>
      <c r="C315" s="203">
        <v>23</v>
      </c>
      <c r="D315" s="206" t="s">
        <v>190</v>
      </c>
      <c r="E315" s="207">
        <v>3</v>
      </c>
      <c r="F315" s="203">
        <v>3600</v>
      </c>
      <c r="G315" s="208">
        <f t="shared" si="229"/>
        <v>1200</v>
      </c>
      <c r="H315" s="526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27"/>
      <c r="M315" s="209">
        <f>RANK(K315, K$293:$K$325)</f>
        <v>3</v>
      </c>
      <c r="N315" s="538"/>
      <c r="O315" s="525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28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28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28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28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28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28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28"/>
    </row>
    <row r="316" spans="2:50" ht="14.25" hidden="1" customHeight="1" outlineLevel="1">
      <c r="B316" s="501"/>
      <c r="C316" s="203">
        <v>24</v>
      </c>
      <c r="D316" s="206" t="s">
        <v>196</v>
      </c>
      <c r="E316" s="207">
        <v>3</v>
      </c>
      <c r="F316" s="203">
        <v>3600</v>
      </c>
      <c r="G316" s="208">
        <f t="shared" si="229"/>
        <v>1200</v>
      </c>
      <c r="H316" s="526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27"/>
      <c r="M316" s="209">
        <f>RANK(K316, K$293:$K$325)</f>
        <v>6</v>
      </c>
      <c r="N316" s="538"/>
      <c r="O316" s="525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28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28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28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28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28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28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28"/>
    </row>
    <row r="317" spans="2:50" ht="14.25" hidden="1" customHeight="1" outlineLevel="1">
      <c r="B317" s="501"/>
      <c r="C317" s="203">
        <v>25</v>
      </c>
      <c r="D317" s="206" t="s">
        <v>201</v>
      </c>
      <c r="E317" s="207">
        <v>3</v>
      </c>
      <c r="F317" s="203">
        <v>3300</v>
      </c>
      <c r="G317" s="208">
        <f t="shared" si="229"/>
        <v>1100</v>
      </c>
      <c r="H317" s="526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27"/>
      <c r="M317" s="209">
        <f>RANK(K317, K$293:$K$325)</f>
        <v>7</v>
      </c>
      <c r="N317" s="538"/>
      <c r="O317" s="525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28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28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28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28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28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28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28"/>
    </row>
    <row r="318" spans="2:50" ht="14.25" hidden="1" customHeight="1" outlineLevel="1">
      <c r="B318" s="501"/>
      <c r="C318" s="203">
        <v>26</v>
      </c>
      <c r="D318" s="206" t="s">
        <v>195</v>
      </c>
      <c r="E318" s="207">
        <v>4</v>
      </c>
      <c r="F318" s="203">
        <v>3300</v>
      </c>
      <c r="G318" s="208">
        <f t="shared" si="229"/>
        <v>825</v>
      </c>
      <c r="H318" s="526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27"/>
      <c r="M318" s="209">
        <f>RANK(K318, K$293:$K$325)</f>
        <v>19</v>
      </c>
      <c r="N318" s="538"/>
      <c r="O318" s="525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28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28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28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28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28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28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28"/>
    </row>
    <row r="319" spans="2:50" ht="14.25" hidden="1" customHeight="1" outlineLevel="1">
      <c r="B319" s="501"/>
      <c r="C319" s="203">
        <v>27</v>
      </c>
      <c r="D319" s="206" t="s">
        <v>188</v>
      </c>
      <c r="E319" s="207">
        <v>4</v>
      </c>
      <c r="F319" s="203">
        <v>3300</v>
      </c>
      <c r="G319" s="208">
        <f t="shared" si="229"/>
        <v>825</v>
      </c>
      <c r="H319" s="526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27"/>
      <c r="M319" s="209">
        <f>RANK(K319, K$293:$K$325)</f>
        <v>22</v>
      </c>
      <c r="N319" s="538"/>
      <c r="O319" s="525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28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28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28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28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28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28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28"/>
    </row>
    <row r="320" spans="2:50" ht="14.25" hidden="1" customHeight="1" outlineLevel="1">
      <c r="B320" s="501"/>
      <c r="C320" s="203">
        <v>28</v>
      </c>
      <c r="D320" s="206" t="s">
        <v>192</v>
      </c>
      <c r="E320" s="207">
        <v>4</v>
      </c>
      <c r="F320" s="203">
        <v>3000</v>
      </c>
      <c r="G320" s="208">
        <f t="shared" si="229"/>
        <v>750</v>
      </c>
      <c r="H320" s="526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27"/>
      <c r="M320" s="209">
        <f>RANK(K320, K$293:$K$325)</f>
        <v>24</v>
      </c>
      <c r="N320" s="538"/>
      <c r="O320" s="525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28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28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28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28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28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28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28"/>
    </row>
    <row r="321" spans="1:50" ht="14.25" hidden="1" customHeight="1" outlineLevel="1">
      <c r="B321" s="501"/>
      <c r="C321" s="203">
        <v>29</v>
      </c>
      <c r="D321" s="206" t="s">
        <v>189</v>
      </c>
      <c r="E321" s="207">
        <v>13</v>
      </c>
      <c r="F321" s="203">
        <v>3600</v>
      </c>
      <c r="G321" s="208">
        <f t="shared" si="229"/>
        <v>276.92307692307691</v>
      </c>
      <c r="H321" s="526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27"/>
      <c r="M321" s="209">
        <f>RANK(K321, K$293:$K$325)</f>
        <v>33</v>
      </c>
      <c r="N321" s="538"/>
      <c r="O321" s="525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28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28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28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28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28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28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28"/>
    </row>
    <row r="322" spans="1:50" ht="14.25" hidden="1" customHeight="1" outlineLevel="1">
      <c r="B322" s="501"/>
      <c r="C322" s="203">
        <v>30</v>
      </c>
      <c r="D322" s="206" t="s">
        <v>185</v>
      </c>
      <c r="E322" s="207">
        <v>4</v>
      </c>
      <c r="F322" s="203">
        <v>3000</v>
      </c>
      <c r="G322" s="208">
        <f t="shared" si="229"/>
        <v>750</v>
      </c>
      <c r="H322" s="526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27"/>
      <c r="M322" s="209">
        <f>RANK(K322, K$293:$K$325)</f>
        <v>26</v>
      </c>
      <c r="N322" s="538"/>
      <c r="O322" s="525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28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28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28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28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28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28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28"/>
    </row>
    <row r="323" spans="1:50" ht="14.25" hidden="1" customHeight="1" outlineLevel="1">
      <c r="B323" s="501"/>
      <c r="C323" s="203">
        <v>31</v>
      </c>
      <c r="D323" s="206" t="s">
        <v>187</v>
      </c>
      <c r="E323" s="203">
        <v>4</v>
      </c>
      <c r="F323" s="203">
        <v>3000</v>
      </c>
      <c r="G323" s="208">
        <f t="shared" si="229"/>
        <v>750</v>
      </c>
      <c r="H323" s="526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27"/>
      <c r="M323" s="209">
        <f>RANK(K323, K$293:$K$325)</f>
        <v>25</v>
      </c>
      <c r="N323" s="538"/>
      <c r="O323" s="525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28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28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28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28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28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28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28"/>
    </row>
    <row r="324" spans="1:50" ht="14.25" hidden="1" customHeight="1" outlineLevel="1">
      <c r="B324" s="501"/>
      <c r="C324" s="203">
        <v>32</v>
      </c>
      <c r="D324" s="206" t="s">
        <v>191</v>
      </c>
      <c r="E324" s="203">
        <v>4</v>
      </c>
      <c r="F324" s="203">
        <v>3300</v>
      </c>
      <c r="G324" s="208">
        <f t="shared" si="229"/>
        <v>825</v>
      </c>
      <c r="H324" s="526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27"/>
      <c r="M324" s="209">
        <f>RANK(K324, K$293:$K$325)</f>
        <v>17</v>
      </c>
      <c r="N324" s="538"/>
      <c r="O324" s="525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28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28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28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28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28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28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28"/>
    </row>
    <row r="325" spans="1:50" ht="14.25" hidden="1" customHeight="1" outlineLevel="1">
      <c r="B325" s="501"/>
      <c r="C325" s="203">
        <v>33</v>
      </c>
      <c r="D325" s="206" t="s">
        <v>210</v>
      </c>
      <c r="E325" s="203">
        <v>6</v>
      </c>
      <c r="F325" s="203">
        <v>3600</v>
      </c>
      <c r="G325" s="208">
        <f t="shared" si="229"/>
        <v>600</v>
      </c>
      <c r="H325" s="526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27"/>
      <c r="M325" s="209">
        <f>RANK(K325, K$293:$K$325)</f>
        <v>32</v>
      </c>
      <c r="N325" s="538"/>
      <c r="O325" s="525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28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28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28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28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28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28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28"/>
    </row>
    <row r="326" spans="1:50" ht="14.25" customHeight="1" collapsed="1">
      <c r="B326" s="540" t="s">
        <v>215</v>
      </c>
      <c r="C326" s="540"/>
      <c r="D326" s="540"/>
      <c r="E326" s="540"/>
      <c r="F326" s="540"/>
      <c r="G326" s="540"/>
      <c r="H326" s="540"/>
      <c r="I326" s="540"/>
      <c r="J326" s="540"/>
      <c r="K326" s="540"/>
      <c r="L326" s="540"/>
      <c r="M326" s="541"/>
      <c r="N326" s="544" t="s">
        <v>130</v>
      </c>
      <c r="O326" s="544" t="s">
        <v>77</v>
      </c>
      <c r="P326" s="546">
        <f>AT288+1</f>
        <v>45930</v>
      </c>
      <c r="Q326" s="547"/>
      <c r="R326" s="547"/>
      <c r="S326" s="547"/>
      <c r="T326" s="547"/>
      <c r="U326" s="548">
        <f>P326+1</f>
        <v>45931</v>
      </c>
      <c r="V326" s="549"/>
      <c r="W326" s="549"/>
      <c r="X326" s="549"/>
      <c r="Y326" s="549"/>
      <c r="Z326" s="546">
        <f t="shared" ref="Z326" si="239">U326+1</f>
        <v>45932</v>
      </c>
      <c r="AA326" s="547"/>
      <c r="AB326" s="547"/>
      <c r="AC326" s="547"/>
      <c r="AD326" s="547"/>
      <c r="AE326" s="548">
        <f t="shared" ref="AE326" si="240">Z326+1</f>
        <v>45933</v>
      </c>
      <c r="AF326" s="549"/>
      <c r="AG326" s="549"/>
      <c r="AH326" s="549"/>
      <c r="AI326" s="549"/>
      <c r="AJ326" s="530">
        <f t="shared" ref="AJ326" si="241">AE326+1</f>
        <v>45934</v>
      </c>
      <c r="AK326" s="531"/>
      <c r="AL326" s="531"/>
      <c r="AM326" s="531"/>
      <c r="AN326" s="532"/>
      <c r="AO326" s="548">
        <f t="shared" ref="AO326" si="242">AJ326+1</f>
        <v>45935</v>
      </c>
      <c r="AP326" s="549"/>
      <c r="AQ326" s="549"/>
      <c r="AR326" s="549"/>
      <c r="AS326" s="549"/>
      <c r="AT326" s="530">
        <f t="shared" ref="AT326" si="243">AO326+1</f>
        <v>45936</v>
      </c>
      <c r="AU326" s="531"/>
      <c r="AV326" s="531"/>
      <c r="AW326" s="531"/>
      <c r="AX326" s="532"/>
    </row>
    <row r="327" spans="1:50" ht="14.25" customHeight="1">
      <c r="B327" s="542"/>
      <c r="C327" s="542"/>
      <c r="D327" s="542"/>
      <c r="E327" s="542"/>
      <c r="F327" s="542"/>
      <c r="G327" s="542"/>
      <c r="H327" s="542"/>
      <c r="I327" s="542"/>
      <c r="J327" s="542"/>
      <c r="K327" s="542"/>
      <c r="L327" s="542"/>
      <c r="M327" s="543"/>
      <c r="N327" s="545"/>
      <c r="O327" s="545"/>
      <c r="P327" s="533">
        <f>P326</f>
        <v>45930</v>
      </c>
      <c r="Q327" s="533"/>
      <c r="R327" s="533"/>
      <c r="S327" s="533"/>
      <c r="T327" s="533"/>
      <c r="U327" s="534">
        <f>U326</f>
        <v>45931</v>
      </c>
      <c r="V327" s="534"/>
      <c r="W327" s="534"/>
      <c r="X327" s="534"/>
      <c r="Y327" s="534"/>
      <c r="Z327" s="533">
        <f t="shared" ref="Z327" si="244">Z326</f>
        <v>45932</v>
      </c>
      <c r="AA327" s="533"/>
      <c r="AB327" s="533"/>
      <c r="AC327" s="533"/>
      <c r="AD327" s="533"/>
      <c r="AE327" s="534">
        <f t="shared" ref="AE327" si="245">AE326</f>
        <v>45933</v>
      </c>
      <c r="AF327" s="534"/>
      <c r="AG327" s="534"/>
      <c r="AH327" s="534"/>
      <c r="AI327" s="534"/>
      <c r="AJ327" s="535">
        <f t="shared" ref="AJ327" si="246">AJ326</f>
        <v>45934</v>
      </c>
      <c r="AK327" s="536"/>
      <c r="AL327" s="536"/>
      <c r="AM327" s="536"/>
      <c r="AN327" s="537"/>
      <c r="AO327" s="534">
        <f t="shared" ref="AO327" si="247">AO326</f>
        <v>45935</v>
      </c>
      <c r="AP327" s="534"/>
      <c r="AQ327" s="534"/>
      <c r="AR327" s="534"/>
      <c r="AS327" s="534"/>
      <c r="AT327" s="535">
        <f t="shared" ref="AT327" si="248">AT326</f>
        <v>45936</v>
      </c>
      <c r="AU327" s="536"/>
      <c r="AV327" s="536"/>
      <c r="AW327" s="536"/>
      <c r="AX327" s="537"/>
    </row>
    <row r="328" spans="1:50" ht="14.25" customHeight="1">
      <c r="B328" s="501" t="s">
        <v>131</v>
      </c>
      <c r="C328" s="501" t="s">
        <v>132</v>
      </c>
      <c r="D328" s="501"/>
      <c r="E328" s="501" t="s">
        <v>133</v>
      </c>
      <c r="F328" s="501"/>
      <c r="G328" s="501"/>
      <c r="H328" s="501" t="s">
        <v>134</v>
      </c>
      <c r="I328" s="529" t="s">
        <v>135</v>
      </c>
      <c r="J328" s="529"/>
      <c r="K328" s="529"/>
      <c r="L328" s="529" t="s">
        <v>134</v>
      </c>
      <c r="M328" s="529" t="s">
        <v>136</v>
      </c>
      <c r="N328" s="538"/>
      <c r="O328" s="525" t="s">
        <v>137</v>
      </c>
      <c r="P328" s="525" t="s">
        <v>138</v>
      </c>
      <c r="Q328" s="525"/>
      <c r="R328" s="525"/>
      <c r="S328" s="525"/>
      <c r="T328" s="525" t="s">
        <v>134</v>
      </c>
      <c r="U328" s="525" t="s">
        <v>138</v>
      </c>
      <c r="V328" s="525"/>
      <c r="W328" s="525"/>
      <c r="X328" s="525"/>
      <c r="Y328" s="525" t="s">
        <v>134</v>
      </c>
      <c r="Z328" s="525" t="s">
        <v>138</v>
      </c>
      <c r="AA328" s="525"/>
      <c r="AB328" s="525"/>
      <c r="AC328" s="525"/>
      <c r="AD328" s="525" t="s">
        <v>134</v>
      </c>
      <c r="AE328" s="525" t="s">
        <v>138</v>
      </c>
      <c r="AF328" s="525"/>
      <c r="AG328" s="525"/>
      <c r="AH328" s="525"/>
      <c r="AI328" s="525" t="s">
        <v>134</v>
      </c>
      <c r="AJ328" s="525" t="s">
        <v>138</v>
      </c>
      <c r="AK328" s="525"/>
      <c r="AL328" s="525"/>
      <c r="AM328" s="525"/>
      <c r="AN328" s="525" t="s">
        <v>134</v>
      </c>
      <c r="AO328" s="525" t="s">
        <v>138</v>
      </c>
      <c r="AP328" s="525"/>
      <c r="AQ328" s="525"/>
      <c r="AR328" s="525"/>
      <c r="AS328" s="525" t="s">
        <v>134</v>
      </c>
      <c r="AT328" s="525" t="s">
        <v>138</v>
      </c>
      <c r="AU328" s="525"/>
      <c r="AV328" s="525"/>
      <c r="AW328" s="525"/>
      <c r="AX328" s="525" t="s">
        <v>134</v>
      </c>
    </row>
    <row r="329" spans="1:50" ht="14.25" customHeight="1">
      <c r="B329" s="501"/>
      <c r="C329" s="501"/>
      <c r="D329" s="501"/>
      <c r="E329" s="501" t="s">
        <v>139</v>
      </c>
      <c r="F329" s="501"/>
      <c r="G329" s="501"/>
      <c r="H329" s="501"/>
      <c r="I329" s="529" t="s">
        <v>139</v>
      </c>
      <c r="J329" s="529"/>
      <c r="K329" s="529"/>
      <c r="L329" s="529"/>
      <c r="M329" s="529"/>
      <c r="N329" s="538"/>
      <c r="O329" s="525"/>
      <c r="P329" s="525" t="s">
        <v>140</v>
      </c>
      <c r="Q329" s="525"/>
      <c r="R329" s="525"/>
      <c r="S329" s="525"/>
      <c r="T329" s="525"/>
      <c r="U329" s="525" t="s">
        <v>140</v>
      </c>
      <c r="V329" s="525"/>
      <c r="W329" s="525"/>
      <c r="X329" s="525"/>
      <c r="Y329" s="525"/>
      <c r="Z329" s="525" t="s">
        <v>140</v>
      </c>
      <c r="AA329" s="525"/>
      <c r="AB329" s="525"/>
      <c r="AC329" s="525"/>
      <c r="AD329" s="525"/>
      <c r="AE329" s="525" t="s">
        <v>140</v>
      </c>
      <c r="AF329" s="525"/>
      <c r="AG329" s="525"/>
      <c r="AH329" s="525"/>
      <c r="AI329" s="525"/>
      <c r="AJ329" s="525" t="s">
        <v>140</v>
      </c>
      <c r="AK329" s="525"/>
      <c r="AL329" s="525"/>
      <c r="AM329" s="525"/>
      <c r="AN329" s="525"/>
      <c r="AO329" s="525" t="s">
        <v>140</v>
      </c>
      <c r="AP329" s="525"/>
      <c r="AQ329" s="525"/>
      <c r="AR329" s="525"/>
      <c r="AS329" s="525"/>
      <c r="AT329" s="525" t="s">
        <v>140</v>
      </c>
      <c r="AU329" s="525"/>
      <c r="AV329" s="525"/>
      <c r="AW329" s="525"/>
      <c r="AX329" s="525"/>
    </row>
    <row r="330" spans="1:50" ht="14.25" customHeight="1">
      <c r="A330" s="200"/>
      <c r="B330" s="501"/>
      <c r="C330" s="501"/>
      <c r="D330" s="501"/>
      <c r="E330" s="203" t="s">
        <v>141</v>
      </c>
      <c r="F330" s="203" t="s">
        <v>142</v>
      </c>
      <c r="G330" s="203" t="s">
        <v>143</v>
      </c>
      <c r="H330" s="501"/>
      <c r="I330" s="204" t="s">
        <v>141</v>
      </c>
      <c r="J330" s="204" t="s">
        <v>142</v>
      </c>
      <c r="K330" s="204" t="s">
        <v>143</v>
      </c>
      <c r="L330" s="529"/>
      <c r="M330" s="529"/>
      <c r="N330" s="538"/>
      <c r="O330" s="525"/>
      <c r="P330" s="205" t="s">
        <v>141</v>
      </c>
      <c r="Q330" s="205" t="s">
        <v>142</v>
      </c>
      <c r="R330" s="205" t="s">
        <v>143</v>
      </c>
      <c r="S330" s="205" t="s">
        <v>136</v>
      </c>
      <c r="T330" s="525"/>
      <c r="U330" s="205" t="s">
        <v>141</v>
      </c>
      <c r="V330" s="205" t="s">
        <v>142</v>
      </c>
      <c r="W330" s="205" t="s">
        <v>143</v>
      </c>
      <c r="X330" s="205" t="s">
        <v>136</v>
      </c>
      <c r="Y330" s="525"/>
      <c r="Z330" s="205" t="s">
        <v>141</v>
      </c>
      <c r="AA330" s="205" t="s">
        <v>142</v>
      </c>
      <c r="AB330" s="205" t="s">
        <v>143</v>
      </c>
      <c r="AC330" s="205" t="s">
        <v>136</v>
      </c>
      <c r="AD330" s="525"/>
      <c r="AE330" s="205" t="s">
        <v>141</v>
      </c>
      <c r="AF330" s="205" t="s">
        <v>142</v>
      </c>
      <c r="AG330" s="205" t="s">
        <v>143</v>
      </c>
      <c r="AH330" s="205" t="s">
        <v>136</v>
      </c>
      <c r="AI330" s="525"/>
      <c r="AJ330" s="205" t="s">
        <v>141</v>
      </c>
      <c r="AK330" s="205" t="s">
        <v>142</v>
      </c>
      <c r="AL330" s="205" t="s">
        <v>143</v>
      </c>
      <c r="AM330" s="205" t="s">
        <v>136</v>
      </c>
      <c r="AN330" s="525"/>
      <c r="AO330" s="205" t="s">
        <v>141</v>
      </c>
      <c r="AP330" s="205" t="s">
        <v>142</v>
      </c>
      <c r="AQ330" s="205" t="s">
        <v>143</v>
      </c>
      <c r="AR330" s="205" t="s">
        <v>136</v>
      </c>
      <c r="AS330" s="525"/>
      <c r="AT330" s="205" t="s">
        <v>141</v>
      </c>
      <c r="AU330" s="205" t="s">
        <v>142</v>
      </c>
      <c r="AV330" s="205" t="s">
        <v>143</v>
      </c>
      <c r="AW330" s="205" t="s">
        <v>136</v>
      </c>
      <c r="AX330" s="525"/>
    </row>
    <row r="331" spans="1:50" ht="14.25" customHeight="1">
      <c r="B331" s="501" t="s">
        <v>144</v>
      </c>
      <c r="C331" s="203">
        <v>1</v>
      </c>
      <c r="D331" s="206" t="s">
        <v>184</v>
      </c>
      <c r="E331" s="207">
        <v>4</v>
      </c>
      <c r="F331" s="203">
        <v>3300</v>
      </c>
      <c r="G331" s="208">
        <f>F331/E331</f>
        <v>825</v>
      </c>
      <c r="H331" s="526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27">
        <f>IFERROR(AVERAGE(K331:K363),"-")</f>
        <v>790.12343084479471</v>
      </c>
      <c r="M331" s="209">
        <f>RANK(K331, K$331:$K$363)</f>
        <v>18</v>
      </c>
      <c r="N331" s="538"/>
      <c r="O331" s="525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28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28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28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28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28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28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28">
        <f>AVERAGE(AV331:AV363)</f>
        <v>798.86686547005615</v>
      </c>
    </row>
    <row r="332" spans="1:50" ht="14.25" customHeight="1">
      <c r="B332" s="501"/>
      <c r="C332" s="203">
        <v>2</v>
      </c>
      <c r="D332" s="206" t="s">
        <v>181</v>
      </c>
      <c r="E332" s="207">
        <v>3</v>
      </c>
      <c r="F332" s="203">
        <v>3600</v>
      </c>
      <c r="G332" s="208">
        <f t="shared" ref="G332:G362" si="263">F332/E332</f>
        <v>1200</v>
      </c>
      <c r="H332" s="526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27"/>
      <c r="M332" s="209">
        <f>RANK(K332, K$331:$K$363)</f>
        <v>1</v>
      </c>
      <c r="N332" s="538"/>
      <c r="O332" s="525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28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28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28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28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28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28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28"/>
    </row>
    <row r="333" spans="1:50" ht="14.25" customHeight="1">
      <c r="B333" s="501"/>
      <c r="C333" s="203">
        <v>3</v>
      </c>
      <c r="D333" s="206" t="s">
        <v>183</v>
      </c>
      <c r="E333" s="207">
        <v>4</v>
      </c>
      <c r="F333" s="203">
        <v>3300</v>
      </c>
      <c r="G333" s="208">
        <f t="shared" si="263"/>
        <v>825</v>
      </c>
      <c r="H333" s="526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27"/>
      <c r="M333" s="209">
        <f>RANK(K333, K$331:$K$363)</f>
        <v>15</v>
      </c>
      <c r="N333" s="538"/>
      <c r="O333" s="525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28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28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28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28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28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28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28"/>
    </row>
    <row r="334" spans="1:50" ht="14.25" customHeight="1">
      <c r="B334" s="501"/>
      <c r="C334" s="203">
        <v>4</v>
      </c>
      <c r="D334" s="206" t="s">
        <v>177</v>
      </c>
      <c r="E334" s="207">
        <v>5</v>
      </c>
      <c r="F334" s="203">
        <v>3300</v>
      </c>
      <c r="G334" s="208">
        <f t="shared" si="263"/>
        <v>660</v>
      </c>
      <c r="H334" s="526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27"/>
      <c r="M334" s="209">
        <f>RANK(K334, K$331:$K$363)</f>
        <v>31</v>
      </c>
      <c r="N334" s="538"/>
      <c r="O334" s="525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28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28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28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28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28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28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28"/>
    </row>
    <row r="335" spans="1:50" ht="14.25" customHeight="1">
      <c r="B335" s="501"/>
      <c r="C335" s="203">
        <v>5</v>
      </c>
      <c r="D335" s="206" t="s">
        <v>175</v>
      </c>
      <c r="E335" s="207">
        <v>3</v>
      </c>
      <c r="F335" s="203">
        <v>3600</v>
      </c>
      <c r="G335" s="208">
        <f t="shared" si="263"/>
        <v>1200</v>
      </c>
      <c r="H335" s="526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27"/>
      <c r="M335" s="209">
        <f>RANK(K335, K$331:$K$363)</f>
        <v>4</v>
      </c>
      <c r="N335" s="538"/>
      <c r="O335" s="525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28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28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28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28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28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28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28"/>
    </row>
    <row r="336" spans="1:50" ht="14.25" customHeight="1">
      <c r="B336" s="501"/>
      <c r="C336" s="203">
        <v>6</v>
      </c>
      <c r="D336" s="206" t="s">
        <v>182</v>
      </c>
      <c r="E336" s="207">
        <v>3</v>
      </c>
      <c r="F336" s="203">
        <v>3000</v>
      </c>
      <c r="G336" s="208">
        <f t="shared" si="263"/>
        <v>1000</v>
      </c>
      <c r="H336" s="526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27"/>
      <c r="M336" s="209">
        <f>RANK(K336, K$331:$K$363)</f>
        <v>11</v>
      </c>
      <c r="N336" s="538"/>
      <c r="O336" s="525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28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28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28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28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28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28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28"/>
    </row>
    <row r="337" spans="2:50" ht="14.25" customHeight="1">
      <c r="B337" s="501"/>
      <c r="C337" s="203">
        <v>7</v>
      </c>
      <c r="D337" s="206" t="s">
        <v>173</v>
      </c>
      <c r="E337" s="207">
        <v>3</v>
      </c>
      <c r="F337" s="203">
        <v>3300</v>
      </c>
      <c r="G337" s="208">
        <f t="shared" si="263"/>
        <v>1100</v>
      </c>
      <c r="H337" s="526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27"/>
      <c r="M337" s="209">
        <f>RANK(K337, K$331:$K$363)</f>
        <v>9</v>
      </c>
      <c r="N337" s="538"/>
      <c r="O337" s="525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28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28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28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28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28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28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28"/>
    </row>
    <row r="338" spans="2:50" ht="14.25" customHeight="1">
      <c r="B338" s="501"/>
      <c r="C338" s="203">
        <v>8</v>
      </c>
      <c r="D338" s="206" t="s">
        <v>180</v>
      </c>
      <c r="E338" s="207">
        <v>3</v>
      </c>
      <c r="F338" s="203">
        <v>3600</v>
      </c>
      <c r="G338" s="208">
        <f t="shared" si="263"/>
        <v>1200</v>
      </c>
      <c r="H338" s="526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27"/>
      <c r="M338" s="209">
        <f>RANK(K338, K$331:$K$363)</f>
        <v>6</v>
      </c>
      <c r="N338" s="538"/>
      <c r="O338" s="525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28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28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28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28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28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28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28"/>
    </row>
    <row r="339" spans="2:50" ht="14.25" customHeight="1">
      <c r="B339" s="501"/>
      <c r="C339" s="203">
        <v>9</v>
      </c>
      <c r="D339" s="206" t="s">
        <v>206</v>
      </c>
      <c r="E339" s="207">
        <v>4</v>
      </c>
      <c r="F339" s="203">
        <v>3000</v>
      </c>
      <c r="G339" s="208">
        <f t="shared" si="263"/>
        <v>750</v>
      </c>
      <c r="H339" s="526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27"/>
      <c r="M339" s="209">
        <f>RANK(K339, K$331:$K$363)</f>
        <v>26</v>
      </c>
      <c r="N339" s="538"/>
      <c r="O339" s="525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28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28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28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28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28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28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28"/>
    </row>
    <row r="340" spans="2:50" ht="14.25" customHeight="1">
      <c r="B340" s="501"/>
      <c r="C340" s="203">
        <v>10</v>
      </c>
      <c r="D340" s="206" t="s">
        <v>203</v>
      </c>
      <c r="E340" s="207">
        <v>3</v>
      </c>
      <c r="F340" s="203">
        <v>3300</v>
      </c>
      <c r="G340" s="208">
        <f t="shared" si="263"/>
        <v>1100</v>
      </c>
      <c r="H340" s="526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27"/>
      <c r="M340" s="209">
        <f>RANK(K340, K$331:$K$363)</f>
        <v>8</v>
      </c>
      <c r="N340" s="538"/>
      <c r="O340" s="525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28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28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28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28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28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28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28"/>
    </row>
    <row r="341" spans="2:50" ht="14.25" customHeight="1">
      <c r="B341" s="501"/>
      <c r="C341" s="203">
        <v>11</v>
      </c>
      <c r="D341" s="206" t="s">
        <v>179</v>
      </c>
      <c r="E341" s="207">
        <v>4</v>
      </c>
      <c r="F341" s="203">
        <v>3300</v>
      </c>
      <c r="G341" s="208">
        <f t="shared" si="263"/>
        <v>825</v>
      </c>
      <c r="H341" s="526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27"/>
      <c r="M341" s="209">
        <f>RANK(K341, K$331:$K$363)</f>
        <v>23</v>
      </c>
      <c r="N341" s="538"/>
      <c r="O341" s="525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28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28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28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28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28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28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28"/>
    </row>
    <row r="342" spans="2:50" ht="14.25" customHeight="1">
      <c r="B342" s="501"/>
      <c r="C342" s="203">
        <v>12</v>
      </c>
      <c r="D342" s="206" t="s">
        <v>207</v>
      </c>
      <c r="E342" s="207">
        <v>4</v>
      </c>
      <c r="F342" s="203">
        <v>3300</v>
      </c>
      <c r="G342" s="208">
        <f t="shared" si="263"/>
        <v>825</v>
      </c>
      <c r="H342" s="526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27"/>
      <c r="M342" s="209">
        <f>RANK(K342, K$331:$K$363)</f>
        <v>21</v>
      </c>
      <c r="N342" s="538"/>
      <c r="O342" s="525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28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28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28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28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28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28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28"/>
    </row>
    <row r="343" spans="2:50" ht="14.25" customHeight="1">
      <c r="B343" s="501"/>
      <c r="C343" s="203">
        <v>13</v>
      </c>
      <c r="D343" s="206" t="s">
        <v>174</v>
      </c>
      <c r="E343" s="207">
        <v>4</v>
      </c>
      <c r="F343" s="203">
        <v>3300</v>
      </c>
      <c r="G343" s="208">
        <f t="shared" si="263"/>
        <v>825</v>
      </c>
      <c r="H343" s="526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27"/>
      <c r="M343" s="209">
        <f>RANK(K343, K$331:$K$363)</f>
        <v>22</v>
      </c>
      <c r="N343" s="538"/>
      <c r="O343" s="525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28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28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28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28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28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28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28"/>
    </row>
    <row r="344" spans="2:50" ht="14.25" customHeight="1">
      <c r="B344" s="501"/>
      <c r="C344" s="203">
        <v>14</v>
      </c>
      <c r="D344" s="206" t="s">
        <v>209</v>
      </c>
      <c r="E344" s="207">
        <v>4</v>
      </c>
      <c r="F344" s="203">
        <v>3300</v>
      </c>
      <c r="G344" s="208">
        <f t="shared" si="263"/>
        <v>825</v>
      </c>
      <c r="H344" s="526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27"/>
      <c r="M344" s="209">
        <f>RANK(K344, K$331:$K$363)</f>
        <v>25</v>
      </c>
      <c r="N344" s="538"/>
      <c r="O344" s="525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28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28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28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28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28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28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28"/>
    </row>
    <row r="345" spans="2:50" ht="14.25" customHeight="1">
      <c r="B345" s="501"/>
      <c r="C345" s="203">
        <v>15</v>
      </c>
      <c r="D345" s="206" t="s">
        <v>212</v>
      </c>
      <c r="E345" s="207">
        <v>4</v>
      </c>
      <c r="F345" s="203">
        <v>3300</v>
      </c>
      <c r="G345" s="208">
        <f t="shared" si="263"/>
        <v>825</v>
      </c>
      <c r="H345" s="526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27"/>
      <c r="M345" s="209">
        <f>RANK(K345, K$331:$K$363)</f>
        <v>17</v>
      </c>
      <c r="N345" s="538"/>
      <c r="O345" s="525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28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28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28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28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28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28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28"/>
    </row>
    <row r="346" spans="2:50" ht="14.25" customHeight="1">
      <c r="B346" s="501"/>
      <c r="C346" s="203">
        <v>16</v>
      </c>
      <c r="D346" s="206" t="s">
        <v>178</v>
      </c>
      <c r="E346" s="207">
        <v>3</v>
      </c>
      <c r="F346" s="203">
        <v>3000</v>
      </c>
      <c r="G346" s="208">
        <f t="shared" si="263"/>
        <v>1000</v>
      </c>
      <c r="H346" s="526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27"/>
      <c r="M346" s="209">
        <f>RANK(K346, K$331:$K$363)</f>
        <v>12</v>
      </c>
      <c r="N346" s="538"/>
      <c r="O346" s="525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28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28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28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28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28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28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28"/>
    </row>
    <row r="347" spans="2:50" ht="14.25" customHeight="1">
      <c r="B347" s="501"/>
      <c r="C347" s="203">
        <v>17</v>
      </c>
      <c r="D347" s="206" t="s">
        <v>198</v>
      </c>
      <c r="E347" s="207">
        <v>4</v>
      </c>
      <c r="F347" s="203">
        <v>3300</v>
      </c>
      <c r="G347" s="208">
        <f t="shared" si="263"/>
        <v>825</v>
      </c>
      <c r="H347" s="526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27"/>
      <c r="M347" s="209">
        <f>RANK(K347, K$331:$K$363)</f>
        <v>14</v>
      </c>
      <c r="N347" s="538"/>
      <c r="O347" s="525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28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28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28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28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28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28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28"/>
    </row>
    <row r="348" spans="2:50" ht="14.25" customHeight="1">
      <c r="B348" s="501"/>
      <c r="C348" s="203">
        <v>18</v>
      </c>
      <c r="D348" s="206" t="s">
        <v>197</v>
      </c>
      <c r="E348" s="207">
        <v>3</v>
      </c>
      <c r="F348" s="203">
        <v>3600</v>
      </c>
      <c r="G348" s="208">
        <f t="shared" si="263"/>
        <v>1200</v>
      </c>
      <c r="H348" s="526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27"/>
      <c r="M348" s="209">
        <f>RANK(K348, K$331:$K$363)</f>
        <v>2</v>
      </c>
      <c r="N348" s="538"/>
      <c r="O348" s="525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28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28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28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28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28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28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28"/>
    </row>
    <row r="349" spans="2:50" ht="14.25" customHeight="1">
      <c r="B349" s="501"/>
      <c r="C349" s="203">
        <v>19</v>
      </c>
      <c r="D349" s="206" t="s">
        <v>199</v>
      </c>
      <c r="E349" s="207">
        <v>4</v>
      </c>
      <c r="F349" s="203">
        <v>3300</v>
      </c>
      <c r="G349" s="208">
        <f t="shared" si="263"/>
        <v>825</v>
      </c>
      <c r="H349" s="526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27"/>
      <c r="M349" s="209">
        <f>RANK(K349, K$331:$K$363)</f>
        <v>16</v>
      </c>
      <c r="N349" s="538"/>
      <c r="O349" s="525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28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28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28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28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28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28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28"/>
    </row>
    <row r="350" spans="2:50" ht="14.25" customHeight="1">
      <c r="B350" s="501"/>
      <c r="C350" s="203">
        <v>20</v>
      </c>
      <c r="D350" s="206" t="s">
        <v>193</v>
      </c>
      <c r="E350" s="207">
        <v>5</v>
      </c>
      <c r="F350" s="203">
        <v>3300</v>
      </c>
      <c r="G350" s="208">
        <f t="shared" si="263"/>
        <v>660</v>
      </c>
      <c r="H350" s="526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27"/>
      <c r="M350" s="209">
        <f>RANK(K350, K$331:$K$363)</f>
        <v>30</v>
      </c>
      <c r="N350" s="538"/>
      <c r="O350" s="525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28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28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28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28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28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28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28"/>
    </row>
    <row r="351" spans="2:50" ht="14.25" customHeight="1">
      <c r="B351" s="501"/>
      <c r="C351" s="203">
        <v>21</v>
      </c>
      <c r="D351" s="206" t="s">
        <v>190</v>
      </c>
      <c r="E351" s="207">
        <v>3</v>
      </c>
      <c r="F351" s="203">
        <v>3600</v>
      </c>
      <c r="G351" s="208">
        <f t="shared" si="263"/>
        <v>1200</v>
      </c>
      <c r="H351" s="526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27"/>
      <c r="M351" s="209">
        <f>RANK(K351, K$331:$K$363)</f>
        <v>5</v>
      </c>
      <c r="N351" s="538"/>
      <c r="O351" s="525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28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28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28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28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28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28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28"/>
    </row>
    <row r="352" spans="2:50" ht="14.25" customHeight="1">
      <c r="B352" s="501"/>
      <c r="C352" s="203">
        <v>22</v>
      </c>
      <c r="D352" s="206" t="s">
        <v>196</v>
      </c>
      <c r="E352" s="207">
        <v>3</v>
      </c>
      <c r="F352" s="203">
        <v>3600</v>
      </c>
      <c r="G352" s="208">
        <f t="shared" si="263"/>
        <v>1200</v>
      </c>
      <c r="H352" s="526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27"/>
      <c r="M352" s="209">
        <f>RANK(K352, K$331:$K$363)</f>
        <v>3</v>
      </c>
      <c r="N352" s="538"/>
      <c r="O352" s="525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28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28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28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28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28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28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28"/>
    </row>
    <row r="353" spans="1:50" ht="14.25" customHeight="1">
      <c r="B353" s="501"/>
      <c r="C353" s="203">
        <v>23</v>
      </c>
      <c r="D353" s="206" t="s">
        <v>201</v>
      </c>
      <c r="E353" s="207">
        <v>3</v>
      </c>
      <c r="F353" s="203">
        <v>3300</v>
      </c>
      <c r="G353" s="208">
        <f t="shared" si="263"/>
        <v>1100</v>
      </c>
      <c r="H353" s="526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27"/>
      <c r="M353" s="209">
        <f>RANK(K353, K$331:$K$363)</f>
        <v>7</v>
      </c>
      <c r="N353" s="538"/>
      <c r="O353" s="525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28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28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28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28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28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28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28"/>
    </row>
    <row r="354" spans="1:50" ht="14.25" customHeight="1">
      <c r="B354" s="501"/>
      <c r="C354" s="203">
        <v>24</v>
      </c>
      <c r="D354" s="206" t="s">
        <v>195</v>
      </c>
      <c r="E354" s="207">
        <v>4</v>
      </c>
      <c r="F354" s="203">
        <v>3300</v>
      </c>
      <c r="G354" s="208">
        <f t="shared" si="263"/>
        <v>825</v>
      </c>
      <c r="H354" s="526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27"/>
      <c r="M354" s="209">
        <f>RANK(K354, K$331:$K$363)</f>
        <v>19</v>
      </c>
      <c r="N354" s="538"/>
      <c r="O354" s="525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28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28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28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28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28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28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28"/>
    </row>
    <row r="355" spans="1:50" ht="14.25" customHeight="1">
      <c r="B355" s="501"/>
      <c r="C355" s="203">
        <v>25</v>
      </c>
      <c r="D355" s="206" t="s">
        <v>188</v>
      </c>
      <c r="E355" s="207">
        <v>4</v>
      </c>
      <c r="F355" s="203">
        <v>3300</v>
      </c>
      <c r="G355" s="208">
        <f t="shared" si="263"/>
        <v>825</v>
      </c>
      <c r="H355" s="526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27"/>
      <c r="M355" s="209">
        <f>RANK(K355, K$331:$K$363)</f>
        <v>24</v>
      </c>
      <c r="N355" s="538"/>
      <c r="O355" s="525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28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28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28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28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28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28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28"/>
    </row>
    <row r="356" spans="1:50" ht="14.25" customHeight="1">
      <c r="B356" s="501"/>
      <c r="C356" s="203">
        <v>26</v>
      </c>
      <c r="D356" s="206" t="s">
        <v>192</v>
      </c>
      <c r="E356" s="207">
        <v>4</v>
      </c>
      <c r="F356" s="203">
        <v>3000</v>
      </c>
      <c r="G356" s="208">
        <f t="shared" si="263"/>
        <v>750</v>
      </c>
      <c r="H356" s="526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27"/>
      <c r="M356" s="209">
        <f>RANK(K356, K$331:$K$363)</f>
        <v>27</v>
      </c>
      <c r="N356" s="538"/>
      <c r="O356" s="525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28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28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28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28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28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28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28"/>
    </row>
    <row r="357" spans="1:50" ht="14.25" customHeight="1">
      <c r="B357" s="501"/>
      <c r="C357" s="203">
        <v>27</v>
      </c>
      <c r="D357" s="206" t="s">
        <v>185</v>
      </c>
      <c r="E357" s="207">
        <v>4</v>
      </c>
      <c r="F357" s="203">
        <v>3000</v>
      </c>
      <c r="G357" s="208">
        <f t="shared" si="263"/>
        <v>750</v>
      </c>
      <c r="H357" s="526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27"/>
      <c r="M357" s="209">
        <f>RANK(K357, K$331:$K$363)</f>
        <v>29</v>
      </c>
      <c r="N357" s="538"/>
      <c r="O357" s="525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28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28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28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28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28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28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28"/>
    </row>
    <row r="358" spans="1:50" ht="14.25" customHeight="1">
      <c r="B358" s="501"/>
      <c r="C358" s="203">
        <v>28</v>
      </c>
      <c r="D358" s="206" t="s">
        <v>187</v>
      </c>
      <c r="E358" s="207">
        <v>4</v>
      </c>
      <c r="F358" s="203">
        <v>3000</v>
      </c>
      <c r="G358" s="208">
        <f t="shared" si="263"/>
        <v>750</v>
      </c>
      <c r="H358" s="526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27"/>
      <c r="M358" s="209">
        <f>RANK(K358, K$331:$K$363)</f>
        <v>28</v>
      </c>
      <c r="N358" s="538"/>
      <c r="O358" s="525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28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28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28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28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28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28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28"/>
    </row>
    <row r="359" spans="1:50" ht="14.25" customHeight="1">
      <c r="B359" s="501"/>
      <c r="C359" s="203">
        <v>29</v>
      </c>
      <c r="D359" s="206" t="s">
        <v>191</v>
      </c>
      <c r="E359" s="207">
        <v>4</v>
      </c>
      <c r="F359" s="203">
        <v>3300</v>
      </c>
      <c r="G359" s="208">
        <f t="shared" si="263"/>
        <v>825</v>
      </c>
      <c r="H359" s="526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27"/>
      <c r="M359" s="209">
        <f>RANK(K359, K$331:$K$363)</f>
        <v>20</v>
      </c>
      <c r="N359" s="538"/>
      <c r="O359" s="525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28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28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28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28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28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28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28"/>
    </row>
    <row r="360" spans="1:50" ht="14.25" customHeight="1">
      <c r="B360" s="501"/>
      <c r="C360" s="203">
        <v>30</v>
      </c>
      <c r="D360" s="206" t="s">
        <v>216</v>
      </c>
      <c r="E360" s="207">
        <v>3</v>
      </c>
      <c r="F360" s="203">
        <v>3300</v>
      </c>
      <c r="G360" s="208">
        <f t="shared" si="263"/>
        <v>1100</v>
      </c>
      <c r="H360" s="526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27"/>
      <c r="M360" s="209">
        <f>RANK(K360, K$331:$K$363)</f>
        <v>10</v>
      </c>
      <c r="N360" s="538"/>
      <c r="O360" s="525"/>
      <c r="P360" s="211"/>
      <c r="Q360" s="211"/>
      <c r="R360" s="208"/>
      <c r="S360" s="205"/>
      <c r="T360" s="528"/>
      <c r="U360" s="211"/>
      <c r="V360" s="211"/>
      <c r="W360" s="208"/>
      <c r="X360" s="205"/>
      <c r="Y360" s="528"/>
      <c r="Z360" s="211"/>
      <c r="AA360" s="211"/>
      <c r="AB360" s="208"/>
      <c r="AC360" s="205"/>
      <c r="AD360" s="528"/>
      <c r="AE360" s="211"/>
      <c r="AF360" s="211"/>
      <c r="AG360" s="208"/>
      <c r="AH360" s="205"/>
      <c r="AI360" s="528"/>
      <c r="AJ360" s="211"/>
      <c r="AK360" s="211"/>
      <c r="AL360" s="208"/>
      <c r="AM360" s="205"/>
      <c r="AN360" s="528"/>
      <c r="AO360" s="211"/>
      <c r="AP360" s="211"/>
      <c r="AQ360" s="208"/>
      <c r="AR360" s="205"/>
      <c r="AS360" s="528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28"/>
    </row>
    <row r="361" spans="1:50" ht="14.25" customHeight="1">
      <c r="B361" s="501"/>
      <c r="C361" s="203">
        <v>31</v>
      </c>
      <c r="D361" s="206" t="s">
        <v>210</v>
      </c>
      <c r="E361" s="203">
        <v>6</v>
      </c>
      <c r="F361" s="203">
        <v>3600</v>
      </c>
      <c r="G361" s="208">
        <f t="shared" si="263"/>
        <v>600</v>
      </c>
      <c r="H361" s="526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27"/>
      <c r="M361" s="209">
        <f>RANK(K361, K$331:$K$363)</f>
        <v>32</v>
      </c>
      <c r="N361" s="538"/>
      <c r="O361" s="525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28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28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28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28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28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28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28"/>
    </row>
    <row r="362" spans="1:50" ht="14.25" customHeight="1">
      <c r="B362" s="501"/>
      <c r="C362" s="203">
        <v>32</v>
      </c>
      <c r="D362" s="206" t="s">
        <v>194</v>
      </c>
      <c r="E362" s="203">
        <v>3</v>
      </c>
      <c r="F362" s="203">
        <v>3000</v>
      </c>
      <c r="G362" s="208">
        <f t="shared" si="263"/>
        <v>1000</v>
      </c>
      <c r="H362" s="526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27"/>
      <c r="M362" s="209">
        <f>RANK(K362, K$331:$K$363)</f>
        <v>13</v>
      </c>
      <c r="N362" s="538"/>
      <c r="O362" s="525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28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28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28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28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28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28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28"/>
    </row>
    <row r="363" spans="1:50" ht="14.25" customHeight="1">
      <c r="B363" s="501"/>
      <c r="C363" s="203">
        <v>33</v>
      </c>
      <c r="D363" s="206"/>
      <c r="E363" s="203"/>
      <c r="F363" s="203"/>
      <c r="G363" s="208"/>
      <c r="H363" s="526"/>
      <c r="I363" s="209"/>
      <c r="J363" s="209"/>
      <c r="K363" s="210"/>
      <c r="L363" s="527"/>
      <c r="M363" s="209"/>
      <c r="N363" s="538"/>
      <c r="O363" s="525"/>
      <c r="P363" s="205"/>
      <c r="Q363" s="211"/>
      <c r="R363" s="208"/>
      <c r="S363" s="205"/>
      <c r="T363" s="528"/>
      <c r="U363" s="205"/>
      <c r="V363" s="211"/>
      <c r="W363" s="208"/>
      <c r="X363" s="205"/>
      <c r="Y363" s="528"/>
      <c r="Z363" s="205"/>
      <c r="AA363" s="211"/>
      <c r="AB363" s="208"/>
      <c r="AC363" s="205"/>
      <c r="AD363" s="528"/>
      <c r="AE363" s="205"/>
      <c r="AF363" s="211"/>
      <c r="AG363" s="208"/>
      <c r="AH363" s="205"/>
      <c r="AI363" s="528"/>
      <c r="AJ363" s="205"/>
      <c r="AK363" s="211"/>
      <c r="AL363" s="208"/>
      <c r="AM363" s="205"/>
      <c r="AN363" s="528"/>
      <c r="AO363" s="205"/>
      <c r="AP363" s="211"/>
      <c r="AQ363" s="208"/>
      <c r="AR363" s="205"/>
      <c r="AS363" s="528"/>
      <c r="AT363" s="205"/>
      <c r="AU363" s="211"/>
      <c r="AV363" s="208"/>
      <c r="AW363" s="205"/>
      <c r="AX363" s="528"/>
    </row>
    <row r="364" spans="1:50" ht="14.25" customHeight="1" collapsed="1">
      <c r="B364" s="539" t="s">
        <v>217</v>
      </c>
      <c r="C364" s="540"/>
      <c r="D364" s="540"/>
      <c r="E364" s="540"/>
      <c r="F364" s="540"/>
      <c r="G364" s="540"/>
      <c r="H364" s="540"/>
      <c r="I364" s="540"/>
      <c r="J364" s="540"/>
      <c r="K364" s="540"/>
      <c r="L364" s="540"/>
      <c r="M364" s="541"/>
      <c r="N364" s="544" t="s">
        <v>130</v>
      </c>
      <c r="O364" s="544" t="s">
        <v>77</v>
      </c>
      <c r="P364" s="546">
        <f>AT326+1</f>
        <v>45937</v>
      </c>
      <c r="Q364" s="547"/>
      <c r="R364" s="547"/>
      <c r="S364" s="547"/>
      <c r="T364" s="547"/>
      <c r="U364" s="548">
        <f>P364+1</f>
        <v>45938</v>
      </c>
      <c r="V364" s="549"/>
      <c r="W364" s="549"/>
      <c r="X364" s="549"/>
      <c r="Y364" s="549"/>
      <c r="Z364" s="546">
        <f t="shared" ref="Z364" si="265">U364+1</f>
        <v>45939</v>
      </c>
      <c r="AA364" s="547"/>
      <c r="AB364" s="547"/>
      <c r="AC364" s="547"/>
      <c r="AD364" s="547"/>
      <c r="AE364" s="548">
        <f t="shared" ref="AE364" si="266">Z364+1</f>
        <v>45940</v>
      </c>
      <c r="AF364" s="549"/>
      <c r="AG364" s="549"/>
      <c r="AH364" s="549"/>
      <c r="AI364" s="549"/>
      <c r="AJ364" s="530">
        <f t="shared" ref="AJ364" si="267">AE364+1</f>
        <v>45941</v>
      </c>
      <c r="AK364" s="531"/>
      <c r="AL364" s="531"/>
      <c r="AM364" s="531"/>
      <c r="AN364" s="532"/>
      <c r="AO364" s="548">
        <f t="shared" ref="AO364" si="268">AJ364+1</f>
        <v>45942</v>
      </c>
      <c r="AP364" s="549"/>
      <c r="AQ364" s="549"/>
      <c r="AR364" s="549"/>
      <c r="AS364" s="549"/>
      <c r="AT364" s="530">
        <f t="shared" ref="AT364" si="269">AO364+1</f>
        <v>45943</v>
      </c>
      <c r="AU364" s="531"/>
      <c r="AV364" s="531"/>
      <c r="AW364" s="531"/>
      <c r="AX364" s="532"/>
    </row>
    <row r="365" spans="1:50" ht="14.25" customHeight="1">
      <c r="B365" s="542"/>
      <c r="C365" s="542"/>
      <c r="D365" s="542"/>
      <c r="E365" s="542"/>
      <c r="F365" s="542"/>
      <c r="G365" s="542"/>
      <c r="H365" s="542"/>
      <c r="I365" s="542"/>
      <c r="J365" s="542"/>
      <c r="K365" s="542"/>
      <c r="L365" s="542"/>
      <c r="M365" s="543"/>
      <c r="N365" s="545"/>
      <c r="O365" s="545"/>
      <c r="P365" s="533">
        <f>P364</f>
        <v>45937</v>
      </c>
      <c r="Q365" s="533"/>
      <c r="R365" s="533"/>
      <c r="S365" s="533"/>
      <c r="T365" s="533"/>
      <c r="U365" s="534">
        <f>U364</f>
        <v>45938</v>
      </c>
      <c r="V365" s="534"/>
      <c r="W365" s="534"/>
      <c r="X365" s="534"/>
      <c r="Y365" s="534"/>
      <c r="Z365" s="533">
        <f t="shared" ref="Z365" si="270">Z364</f>
        <v>45939</v>
      </c>
      <c r="AA365" s="533"/>
      <c r="AB365" s="533"/>
      <c r="AC365" s="533"/>
      <c r="AD365" s="533"/>
      <c r="AE365" s="534">
        <f t="shared" ref="AE365" si="271">AE364</f>
        <v>45940</v>
      </c>
      <c r="AF365" s="534"/>
      <c r="AG365" s="534"/>
      <c r="AH365" s="534"/>
      <c r="AI365" s="534"/>
      <c r="AJ365" s="535">
        <f t="shared" ref="AJ365" si="272">AJ364</f>
        <v>45941</v>
      </c>
      <c r="AK365" s="536"/>
      <c r="AL365" s="536"/>
      <c r="AM365" s="536"/>
      <c r="AN365" s="537"/>
      <c r="AO365" s="534">
        <f t="shared" ref="AO365" si="273">AO364</f>
        <v>45942</v>
      </c>
      <c r="AP365" s="534"/>
      <c r="AQ365" s="534"/>
      <c r="AR365" s="534"/>
      <c r="AS365" s="534"/>
      <c r="AT365" s="535">
        <f t="shared" ref="AT365" si="274">AT364</f>
        <v>45943</v>
      </c>
      <c r="AU365" s="536"/>
      <c r="AV365" s="536"/>
      <c r="AW365" s="536"/>
      <c r="AX365" s="537"/>
    </row>
    <row r="366" spans="1:50" ht="14.25" customHeight="1">
      <c r="B366" s="501" t="s">
        <v>131</v>
      </c>
      <c r="C366" s="501" t="s">
        <v>132</v>
      </c>
      <c r="D366" s="501"/>
      <c r="E366" s="501" t="s">
        <v>133</v>
      </c>
      <c r="F366" s="501"/>
      <c r="G366" s="501"/>
      <c r="H366" s="501" t="s">
        <v>134</v>
      </c>
      <c r="I366" s="529" t="s">
        <v>135</v>
      </c>
      <c r="J366" s="529"/>
      <c r="K366" s="529"/>
      <c r="L366" s="529" t="s">
        <v>134</v>
      </c>
      <c r="M366" s="529" t="s">
        <v>136</v>
      </c>
      <c r="N366" s="538"/>
      <c r="O366" s="525" t="s">
        <v>137</v>
      </c>
      <c r="P366" s="525" t="s">
        <v>138</v>
      </c>
      <c r="Q366" s="525"/>
      <c r="R366" s="525"/>
      <c r="S366" s="525"/>
      <c r="T366" s="525" t="s">
        <v>134</v>
      </c>
      <c r="U366" s="525" t="s">
        <v>138</v>
      </c>
      <c r="V366" s="525"/>
      <c r="W366" s="525"/>
      <c r="X366" s="525"/>
      <c r="Y366" s="525" t="s">
        <v>134</v>
      </c>
      <c r="Z366" s="525" t="s">
        <v>138</v>
      </c>
      <c r="AA366" s="525"/>
      <c r="AB366" s="525"/>
      <c r="AC366" s="525"/>
      <c r="AD366" s="525" t="s">
        <v>134</v>
      </c>
      <c r="AE366" s="525" t="s">
        <v>138</v>
      </c>
      <c r="AF366" s="525"/>
      <c r="AG366" s="525"/>
      <c r="AH366" s="525"/>
      <c r="AI366" s="525" t="s">
        <v>134</v>
      </c>
      <c r="AJ366" s="525" t="s">
        <v>138</v>
      </c>
      <c r="AK366" s="525"/>
      <c r="AL366" s="525"/>
      <c r="AM366" s="525"/>
      <c r="AN366" s="525" t="s">
        <v>134</v>
      </c>
      <c r="AO366" s="525" t="s">
        <v>138</v>
      </c>
      <c r="AP366" s="525"/>
      <c r="AQ366" s="525"/>
      <c r="AR366" s="525"/>
      <c r="AS366" s="525" t="s">
        <v>134</v>
      </c>
      <c r="AT366" s="525" t="s">
        <v>138</v>
      </c>
      <c r="AU366" s="525"/>
      <c r="AV366" s="525"/>
      <c r="AW366" s="525"/>
      <c r="AX366" s="525" t="s">
        <v>134</v>
      </c>
    </row>
    <row r="367" spans="1:50" ht="14.25" customHeight="1">
      <c r="B367" s="501"/>
      <c r="C367" s="501"/>
      <c r="D367" s="501"/>
      <c r="E367" s="501" t="s">
        <v>139</v>
      </c>
      <c r="F367" s="501"/>
      <c r="G367" s="501"/>
      <c r="H367" s="501"/>
      <c r="I367" s="529" t="s">
        <v>139</v>
      </c>
      <c r="J367" s="529"/>
      <c r="K367" s="529"/>
      <c r="L367" s="529"/>
      <c r="M367" s="529"/>
      <c r="N367" s="538"/>
      <c r="O367" s="525"/>
      <c r="P367" s="525" t="s">
        <v>140</v>
      </c>
      <c r="Q367" s="525"/>
      <c r="R367" s="525"/>
      <c r="S367" s="525"/>
      <c r="T367" s="525"/>
      <c r="U367" s="525" t="s">
        <v>140</v>
      </c>
      <c r="V367" s="525"/>
      <c r="W367" s="525"/>
      <c r="X367" s="525"/>
      <c r="Y367" s="525"/>
      <c r="Z367" s="525" t="s">
        <v>140</v>
      </c>
      <c r="AA367" s="525"/>
      <c r="AB367" s="525"/>
      <c r="AC367" s="525"/>
      <c r="AD367" s="525"/>
      <c r="AE367" s="525" t="s">
        <v>140</v>
      </c>
      <c r="AF367" s="525"/>
      <c r="AG367" s="525"/>
      <c r="AH367" s="525"/>
      <c r="AI367" s="525"/>
      <c r="AJ367" s="525" t="s">
        <v>140</v>
      </c>
      <c r="AK367" s="525"/>
      <c r="AL367" s="525"/>
      <c r="AM367" s="525"/>
      <c r="AN367" s="525"/>
      <c r="AO367" s="525" t="s">
        <v>140</v>
      </c>
      <c r="AP367" s="525"/>
      <c r="AQ367" s="525"/>
      <c r="AR367" s="525"/>
      <c r="AS367" s="525"/>
      <c r="AT367" s="525" t="s">
        <v>140</v>
      </c>
      <c r="AU367" s="525"/>
      <c r="AV367" s="525"/>
      <c r="AW367" s="525"/>
      <c r="AX367" s="525"/>
    </row>
    <row r="368" spans="1:50" ht="14.25" customHeight="1">
      <c r="A368" s="200"/>
      <c r="B368" s="501"/>
      <c r="C368" s="501"/>
      <c r="D368" s="501"/>
      <c r="E368" s="203" t="s">
        <v>141</v>
      </c>
      <c r="F368" s="203" t="s">
        <v>142</v>
      </c>
      <c r="G368" s="203" t="s">
        <v>143</v>
      </c>
      <c r="H368" s="501"/>
      <c r="I368" s="204" t="s">
        <v>141</v>
      </c>
      <c r="J368" s="204" t="s">
        <v>142</v>
      </c>
      <c r="K368" s="204" t="s">
        <v>143</v>
      </c>
      <c r="L368" s="529"/>
      <c r="M368" s="529"/>
      <c r="N368" s="538"/>
      <c r="O368" s="525"/>
      <c r="P368" s="205" t="s">
        <v>141</v>
      </c>
      <c r="Q368" s="205" t="s">
        <v>142</v>
      </c>
      <c r="R368" s="205" t="s">
        <v>143</v>
      </c>
      <c r="S368" s="205" t="s">
        <v>136</v>
      </c>
      <c r="T368" s="525"/>
      <c r="U368" s="205" t="s">
        <v>141</v>
      </c>
      <c r="V368" s="205" t="s">
        <v>142</v>
      </c>
      <c r="W368" s="205" t="s">
        <v>143</v>
      </c>
      <c r="X368" s="205" t="s">
        <v>136</v>
      </c>
      <c r="Y368" s="525"/>
      <c r="Z368" s="205" t="s">
        <v>141</v>
      </c>
      <c r="AA368" s="205" t="s">
        <v>142</v>
      </c>
      <c r="AB368" s="205" t="s">
        <v>143</v>
      </c>
      <c r="AC368" s="205" t="s">
        <v>136</v>
      </c>
      <c r="AD368" s="525"/>
      <c r="AE368" s="205" t="s">
        <v>141</v>
      </c>
      <c r="AF368" s="205" t="s">
        <v>142</v>
      </c>
      <c r="AG368" s="205" t="s">
        <v>143</v>
      </c>
      <c r="AH368" s="205" t="s">
        <v>136</v>
      </c>
      <c r="AI368" s="525"/>
      <c r="AJ368" s="205" t="s">
        <v>141</v>
      </c>
      <c r="AK368" s="205" t="s">
        <v>142</v>
      </c>
      <c r="AL368" s="205" t="s">
        <v>143</v>
      </c>
      <c r="AM368" s="205" t="s">
        <v>136</v>
      </c>
      <c r="AN368" s="525"/>
      <c r="AO368" s="205" t="s">
        <v>141</v>
      </c>
      <c r="AP368" s="205" t="s">
        <v>142</v>
      </c>
      <c r="AQ368" s="205" t="s">
        <v>143</v>
      </c>
      <c r="AR368" s="205" t="s">
        <v>136</v>
      </c>
      <c r="AS368" s="525"/>
      <c r="AT368" s="205" t="s">
        <v>141</v>
      </c>
      <c r="AU368" s="205" t="s">
        <v>142</v>
      </c>
      <c r="AV368" s="205" t="s">
        <v>143</v>
      </c>
      <c r="AW368" s="205" t="s">
        <v>136</v>
      </c>
      <c r="AX368" s="525"/>
    </row>
    <row r="369" spans="2:50" ht="14.25" customHeight="1">
      <c r="B369" s="501" t="s">
        <v>144</v>
      </c>
      <c r="C369" s="203">
        <v>1</v>
      </c>
      <c r="D369" s="206" t="s">
        <v>184</v>
      </c>
      <c r="E369" s="207">
        <v>4</v>
      </c>
      <c r="F369" s="203">
        <v>3300</v>
      </c>
      <c r="G369" s="208">
        <f>F369/E369</f>
        <v>825</v>
      </c>
      <c r="H369" s="526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27">
        <f>IFERROR(AVERAGE(K369:K401),"-")</f>
        <v>804.12381712756383</v>
      </c>
      <c r="M369" s="209">
        <f>RANK(K369, K$369:$K$401)</f>
        <v>18</v>
      </c>
      <c r="N369" s="538"/>
      <c r="O369" s="525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28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28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28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28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28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28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28">
        <f>AVERAGE(AV369:AV401)</f>
        <v>795.95333387542894</v>
      </c>
    </row>
    <row r="370" spans="2:50" ht="14.25" customHeight="1">
      <c r="B370" s="501"/>
      <c r="C370" s="203">
        <v>2</v>
      </c>
      <c r="D370" s="206" t="s">
        <v>181</v>
      </c>
      <c r="E370" s="207">
        <v>3</v>
      </c>
      <c r="F370" s="203">
        <v>3600</v>
      </c>
      <c r="G370" s="208">
        <f t="shared" ref="G370:G400" si="282">F370/E370</f>
        <v>1200</v>
      </c>
      <c r="H370" s="526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27"/>
      <c r="M370" s="209">
        <f>RANK(K370, K$369:$K$401)</f>
        <v>2</v>
      </c>
      <c r="N370" s="538"/>
      <c r="O370" s="525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28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28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28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28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28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28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28"/>
    </row>
    <row r="371" spans="2:50" ht="14.25" customHeight="1">
      <c r="B371" s="501"/>
      <c r="C371" s="203">
        <v>3</v>
      </c>
      <c r="D371" s="206" t="s">
        <v>183</v>
      </c>
      <c r="E371" s="207">
        <v>4</v>
      </c>
      <c r="F371" s="203">
        <v>3300</v>
      </c>
      <c r="G371" s="208">
        <f t="shared" si="282"/>
        <v>825</v>
      </c>
      <c r="H371" s="526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27"/>
      <c r="M371" s="209">
        <f>RANK(K371, K$369:$K$401)</f>
        <v>17</v>
      </c>
      <c r="N371" s="538"/>
      <c r="O371" s="525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28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28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28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28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28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28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28"/>
    </row>
    <row r="372" spans="2:50" ht="14.25" customHeight="1">
      <c r="B372" s="501"/>
      <c r="C372" s="203">
        <v>4</v>
      </c>
      <c r="D372" s="206" t="s">
        <v>177</v>
      </c>
      <c r="E372" s="207">
        <v>5</v>
      </c>
      <c r="F372" s="203">
        <v>3300</v>
      </c>
      <c r="G372" s="208">
        <f t="shared" si="282"/>
        <v>660</v>
      </c>
      <c r="H372" s="526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27"/>
      <c r="M372" s="209">
        <f>RANK(K372, K$369:$K$401)</f>
        <v>31</v>
      </c>
      <c r="N372" s="538"/>
      <c r="O372" s="525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28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28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28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28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28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28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28"/>
    </row>
    <row r="373" spans="2:50" ht="14.25" customHeight="1">
      <c r="B373" s="501"/>
      <c r="C373" s="203">
        <v>5</v>
      </c>
      <c r="D373" s="206" t="s">
        <v>175</v>
      </c>
      <c r="E373" s="207">
        <v>3</v>
      </c>
      <c r="F373" s="203">
        <v>3600</v>
      </c>
      <c r="G373" s="208">
        <f t="shared" si="282"/>
        <v>1200</v>
      </c>
      <c r="H373" s="526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27"/>
      <c r="M373" s="209">
        <f>RANK(K373, K$369:$K$401)</f>
        <v>6</v>
      </c>
      <c r="N373" s="538"/>
      <c r="O373" s="525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28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28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28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28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28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28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28"/>
    </row>
    <row r="374" spans="2:50" ht="14.25" customHeight="1">
      <c r="B374" s="501"/>
      <c r="C374" s="203">
        <v>6</v>
      </c>
      <c r="D374" s="206" t="s">
        <v>182</v>
      </c>
      <c r="E374" s="207">
        <v>3</v>
      </c>
      <c r="F374" s="203">
        <v>3000</v>
      </c>
      <c r="G374" s="208">
        <f t="shared" si="282"/>
        <v>1000</v>
      </c>
      <c r="H374" s="526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27"/>
      <c r="M374" s="209">
        <f>RANK(K374, K$369:$K$401)</f>
        <v>11</v>
      </c>
      <c r="N374" s="538"/>
      <c r="O374" s="525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28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28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28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28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28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28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28"/>
    </row>
    <row r="375" spans="2:50" ht="14.25" customHeight="1">
      <c r="B375" s="501"/>
      <c r="C375" s="203">
        <v>7</v>
      </c>
      <c r="D375" s="206" t="s">
        <v>173</v>
      </c>
      <c r="E375" s="207">
        <v>3</v>
      </c>
      <c r="F375" s="203">
        <v>3300</v>
      </c>
      <c r="G375" s="208">
        <f t="shared" si="282"/>
        <v>1100</v>
      </c>
      <c r="H375" s="526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27"/>
      <c r="M375" s="209">
        <f>RANK(K375, K$369:$K$401)</f>
        <v>9</v>
      </c>
      <c r="N375" s="538"/>
      <c r="O375" s="525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28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28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28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28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28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28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28"/>
    </row>
    <row r="376" spans="2:50" ht="14.25" customHeight="1">
      <c r="B376" s="501"/>
      <c r="C376" s="203">
        <v>8</v>
      </c>
      <c r="D376" s="206" t="s">
        <v>180</v>
      </c>
      <c r="E376" s="207">
        <v>3</v>
      </c>
      <c r="F376" s="203">
        <v>3600</v>
      </c>
      <c r="G376" s="208">
        <f t="shared" si="282"/>
        <v>1200</v>
      </c>
      <c r="H376" s="526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27"/>
      <c r="M376" s="209">
        <f>RANK(K376, K$369:$K$401)</f>
        <v>4</v>
      </c>
      <c r="N376" s="538"/>
      <c r="O376" s="525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28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28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28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28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28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28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28"/>
    </row>
    <row r="377" spans="2:50" ht="14.25" customHeight="1">
      <c r="B377" s="501"/>
      <c r="C377" s="203">
        <v>9</v>
      </c>
      <c r="D377" s="206" t="s">
        <v>206</v>
      </c>
      <c r="E377" s="207">
        <v>4</v>
      </c>
      <c r="F377" s="203">
        <v>3000</v>
      </c>
      <c r="G377" s="208">
        <f t="shared" si="282"/>
        <v>750</v>
      </c>
      <c r="H377" s="526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27"/>
      <c r="M377" s="209">
        <f>RANK(K377, K$369:$K$401)</f>
        <v>26</v>
      </c>
      <c r="N377" s="538"/>
      <c r="O377" s="525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28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28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28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28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28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28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28"/>
    </row>
    <row r="378" spans="2:50" ht="14.25" customHeight="1">
      <c r="B378" s="501"/>
      <c r="C378" s="203">
        <v>10</v>
      </c>
      <c r="D378" s="206" t="s">
        <v>203</v>
      </c>
      <c r="E378" s="207">
        <v>3</v>
      </c>
      <c r="F378" s="203">
        <v>3300</v>
      </c>
      <c r="G378" s="208">
        <f t="shared" si="282"/>
        <v>1100</v>
      </c>
      <c r="H378" s="526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27"/>
      <c r="M378" s="209">
        <f>RANK(K378, K$369:$K$401)</f>
        <v>8</v>
      </c>
      <c r="N378" s="538"/>
      <c r="O378" s="525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28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28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28"/>
      <c r="AE378" s="211"/>
      <c r="AF378" s="211"/>
      <c r="AG378" s="208"/>
      <c r="AH378" s="205"/>
      <c r="AI378" s="528"/>
      <c r="AJ378" s="211"/>
      <c r="AK378" s="211"/>
      <c r="AL378" s="208"/>
      <c r="AM378" s="205"/>
      <c r="AN378" s="528"/>
      <c r="AO378" s="211"/>
      <c r="AP378" s="211"/>
      <c r="AQ378" s="208"/>
      <c r="AR378" s="205"/>
      <c r="AS378" s="528"/>
      <c r="AT378" s="211"/>
      <c r="AU378" s="211"/>
      <c r="AV378" s="208"/>
      <c r="AW378" s="205"/>
      <c r="AX378" s="528"/>
    </row>
    <row r="379" spans="2:50" ht="14.25" customHeight="1">
      <c r="B379" s="501"/>
      <c r="C379" s="203">
        <v>11</v>
      </c>
      <c r="D379" s="206" t="s">
        <v>179</v>
      </c>
      <c r="E379" s="207">
        <v>4</v>
      </c>
      <c r="F379" s="203">
        <v>3300</v>
      </c>
      <c r="G379" s="208">
        <f t="shared" si="282"/>
        <v>825</v>
      </c>
      <c r="H379" s="526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27"/>
      <c r="M379" s="209">
        <f>RANK(K379, K$369:$K$401)</f>
        <v>24</v>
      </c>
      <c r="N379" s="538"/>
      <c r="O379" s="525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28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28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28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28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28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28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28"/>
    </row>
    <row r="380" spans="2:50" ht="14.25" customHeight="1">
      <c r="B380" s="501"/>
      <c r="C380" s="203">
        <v>12</v>
      </c>
      <c r="D380" s="206" t="s">
        <v>207</v>
      </c>
      <c r="E380" s="207">
        <v>4</v>
      </c>
      <c r="F380" s="203">
        <v>3300</v>
      </c>
      <c r="G380" s="208">
        <f t="shared" si="282"/>
        <v>825</v>
      </c>
      <c r="H380" s="526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27"/>
      <c r="M380" s="209">
        <f>RANK(K380, K$369:$K$401)</f>
        <v>21</v>
      </c>
      <c r="N380" s="538"/>
      <c r="O380" s="525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28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28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28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28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28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28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28"/>
    </row>
    <row r="381" spans="2:50" ht="14.25" customHeight="1">
      <c r="B381" s="501"/>
      <c r="C381" s="203">
        <v>13</v>
      </c>
      <c r="D381" s="206" t="s">
        <v>174</v>
      </c>
      <c r="E381" s="207">
        <v>4</v>
      </c>
      <c r="F381" s="203">
        <v>3300</v>
      </c>
      <c r="G381" s="208">
        <f t="shared" si="282"/>
        <v>825</v>
      </c>
      <c r="H381" s="526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27"/>
      <c r="M381" s="209">
        <f>RANK(K381, K$369:$K$401)</f>
        <v>23</v>
      </c>
      <c r="N381" s="538"/>
      <c r="O381" s="525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28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28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28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28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28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28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28"/>
    </row>
    <row r="382" spans="2:50" ht="14.25" customHeight="1">
      <c r="B382" s="501"/>
      <c r="C382" s="203">
        <v>14</v>
      </c>
      <c r="D382" s="206" t="s">
        <v>209</v>
      </c>
      <c r="E382" s="207">
        <v>4</v>
      </c>
      <c r="F382" s="203">
        <v>3300</v>
      </c>
      <c r="G382" s="208">
        <f t="shared" si="282"/>
        <v>825</v>
      </c>
      <c r="H382" s="526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27"/>
      <c r="M382" s="209">
        <f>RANK(K382, K$369:$K$401)</f>
        <v>22</v>
      </c>
      <c r="N382" s="538"/>
      <c r="O382" s="525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28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28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28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28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28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28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28"/>
    </row>
    <row r="383" spans="2:50" ht="14.25" customHeight="1">
      <c r="B383" s="501"/>
      <c r="C383" s="203">
        <v>15</v>
      </c>
      <c r="D383" s="206" t="s">
        <v>212</v>
      </c>
      <c r="E383" s="207">
        <v>4</v>
      </c>
      <c r="F383" s="203">
        <v>3300</v>
      </c>
      <c r="G383" s="208">
        <f t="shared" si="282"/>
        <v>825</v>
      </c>
      <c r="H383" s="526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27"/>
      <c r="M383" s="209">
        <f>RANK(K383, K$369:$K$401)</f>
        <v>14</v>
      </c>
      <c r="N383" s="538"/>
      <c r="O383" s="525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28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28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28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28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28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28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28"/>
    </row>
    <row r="384" spans="2:50" ht="14.25" customHeight="1">
      <c r="B384" s="501"/>
      <c r="C384" s="203">
        <v>16</v>
      </c>
      <c r="D384" s="206" t="s">
        <v>178</v>
      </c>
      <c r="E384" s="207">
        <v>3</v>
      </c>
      <c r="F384" s="203">
        <v>3000</v>
      </c>
      <c r="G384" s="208">
        <f t="shared" si="282"/>
        <v>1000</v>
      </c>
      <c r="H384" s="526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27"/>
      <c r="M384" s="209">
        <f>RANK(K384, K$369:$K$401)</f>
        <v>13</v>
      </c>
      <c r="N384" s="538"/>
      <c r="O384" s="525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28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28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28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28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28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28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28"/>
    </row>
    <row r="385" spans="2:50" ht="14.25" customHeight="1">
      <c r="B385" s="501"/>
      <c r="C385" s="203">
        <v>17</v>
      </c>
      <c r="D385" s="206" t="s">
        <v>198</v>
      </c>
      <c r="E385" s="207">
        <v>4</v>
      </c>
      <c r="F385" s="203">
        <v>3300</v>
      </c>
      <c r="G385" s="208">
        <f t="shared" si="282"/>
        <v>825</v>
      </c>
      <c r="H385" s="526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27"/>
      <c r="M385" s="209">
        <f>RANK(K385, K$369:$K$401)</f>
        <v>16</v>
      </c>
      <c r="N385" s="538"/>
      <c r="O385" s="525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28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28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28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28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28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28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28"/>
    </row>
    <row r="386" spans="2:50" ht="14.25" customHeight="1">
      <c r="B386" s="501"/>
      <c r="C386" s="203">
        <v>18</v>
      </c>
      <c r="D386" s="206" t="s">
        <v>197</v>
      </c>
      <c r="E386" s="207">
        <v>3</v>
      </c>
      <c r="F386" s="203">
        <v>3600</v>
      </c>
      <c r="G386" s="208">
        <f t="shared" si="282"/>
        <v>1200</v>
      </c>
      <c r="H386" s="526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27"/>
      <c r="M386" s="209">
        <f>RANK(K386, K$369:$K$401)</f>
        <v>1</v>
      </c>
      <c r="N386" s="538"/>
      <c r="O386" s="525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28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28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28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28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28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28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28"/>
    </row>
    <row r="387" spans="2:50" ht="14.25" customHeight="1">
      <c r="B387" s="501"/>
      <c r="C387" s="203">
        <v>19</v>
      </c>
      <c r="D387" s="206" t="s">
        <v>199</v>
      </c>
      <c r="E387" s="207">
        <v>4</v>
      </c>
      <c r="F387" s="203">
        <v>3300</v>
      </c>
      <c r="G387" s="208">
        <f t="shared" si="282"/>
        <v>825</v>
      </c>
      <c r="H387" s="526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27"/>
      <c r="M387" s="209">
        <f>RANK(K387, K$369:$K$401)</f>
        <v>15</v>
      </c>
      <c r="N387" s="538"/>
      <c r="O387" s="525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28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28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28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28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28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28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28"/>
    </row>
    <row r="388" spans="2:50" ht="14.25" customHeight="1">
      <c r="B388" s="501"/>
      <c r="C388" s="203">
        <v>20</v>
      </c>
      <c r="D388" s="206" t="s">
        <v>193</v>
      </c>
      <c r="E388" s="207">
        <v>5</v>
      </c>
      <c r="F388" s="203">
        <v>3300</v>
      </c>
      <c r="G388" s="208">
        <f t="shared" si="282"/>
        <v>660</v>
      </c>
      <c r="H388" s="526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27"/>
      <c r="M388" s="209">
        <f>RANK(K388, K$369:$K$401)</f>
        <v>30</v>
      </c>
      <c r="N388" s="538"/>
      <c r="O388" s="525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28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28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28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28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28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28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28"/>
    </row>
    <row r="389" spans="2:50" ht="14.25" customHeight="1">
      <c r="B389" s="501"/>
      <c r="C389" s="203">
        <v>21</v>
      </c>
      <c r="D389" s="206" t="s">
        <v>190</v>
      </c>
      <c r="E389" s="207">
        <v>3</v>
      </c>
      <c r="F389" s="203">
        <v>3600</v>
      </c>
      <c r="G389" s="208">
        <f t="shared" si="282"/>
        <v>1200</v>
      </c>
      <c r="H389" s="526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27"/>
      <c r="M389" s="209">
        <f>RANK(K389, K$369:$K$401)</f>
        <v>3</v>
      </c>
      <c r="N389" s="538"/>
      <c r="O389" s="525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28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28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28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28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28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28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28"/>
    </row>
    <row r="390" spans="2:50" ht="14.25" customHeight="1">
      <c r="B390" s="501"/>
      <c r="C390" s="203">
        <v>22</v>
      </c>
      <c r="D390" s="206" t="s">
        <v>196</v>
      </c>
      <c r="E390" s="207">
        <v>3</v>
      </c>
      <c r="F390" s="203">
        <v>3600</v>
      </c>
      <c r="G390" s="208">
        <f t="shared" si="282"/>
        <v>1200</v>
      </c>
      <c r="H390" s="526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27"/>
      <c r="M390" s="209">
        <f>RANK(K390, K$369:$K$401)</f>
        <v>5</v>
      </c>
      <c r="N390" s="538"/>
      <c r="O390" s="525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28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28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28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28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28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28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28"/>
    </row>
    <row r="391" spans="2:50" ht="14.25" customHeight="1">
      <c r="B391" s="501"/>
      <c r="C391" s="203">
        <v>23</v>
      </c>
      <c r="D391" s="206" t="s">
        <v>201</v>
      </c>
      <c r="E391" s="207">
        <v>3</v>
      </c>
      <c r="F391" s="203">
        <v>3300</v>
      </c>
      <c r="G391" s="208">
        <f t="shared" si="282"/>
        <v>1100</v>
      </c>
      <c r="H391" s="526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27"/>
      <c r="M391" s="209">
        <f>RANK(K391, K$369:$K$401)</f>
        <v>7</v>
      </c>
      <c r="N391" s="538"/>
      <c r="O391" s="525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28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28"/>
      <c r="Z391" s="211"/>
      <c r="AA391" s="211"/>
      <c r="AB391" s="208"/>
      <c r="AC391" s="205"/>
      <c r="AD391" s="528"/>
      <c r="AE391" s="211"/>
      <c r="AF391" s="211"/>
      <c r="AG391" s="208"/>
      <c r="AH391" s="205"/>
      <c r="AI391" s="528"/>
      <c r="AJ391" s="211"/>
      <c r="AK391" s="211"/>
      <c r="AL391" s="208"/>
      <c r="AM391" s="205"/>
      <c r="AN391" s="528"/>
      <c r="AO391" s="211"/>
      <c r="AP391" s="211"/>
      <c r="AQ391" s="208"/>
      <c r="AR391" s="205"/>
      <c r="AS391" s="528"/>
      <c r="AT391" s="211"/>
      <c r="AU391" s="211"/>
      <c r="AV391" s="208"/>
      <c r="AW391" s="205"/>
      <c r="AX391" s="528"/>
    </row>
    <row r="392" spans="2:50" ht="14.25" customHeight="1">
      <c r="B392" s="501"/>
      <c r="C392" s="203">
        <v>24</v>
      </c>
      <c r="D392" s="206" t="s">
        <v>195</v>
      </c>
      <c r="E392" s="207">
        <v>4</v>
      </c>
      <c r="F392" s="203">
        <v>3300</v>
      </c>
      <c r="G392" s="208">
        <f t="shared" si="282"/>
        <v>825</v>
      </c>
      <c r="H392" s="526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27"/>
      <c r="M392" s="209">
        <f>RANK(K392, K$369:$K$401)</f>
        <v>20</v>
      </c>
      <c r="N392" s="538"/>
      <c r="O392" s="525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28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28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28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28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28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28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28"/>
    </row>
    <row r="393" spans="2:50" ht="14.25" customHeight="1">
      <c r="B393" s="501"/>
      <c r="C393" s="203">
        <v>25</v>
      </c>
      <c r="D393" s="206" t="s">
        <v>188</v>
      </c>
      <c r="E393" s="207">
        <v>4</v>
      </c>
      <c r="F393" s="203">
        <v>3300</v>
      </c>
      <c r="G393" s="208">
        <f t="shared" si="282"/>
        <v>825</v>
      </c>
      <c r="H393" s="526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27"/>
      <c r="M393" s="209">
        <f>RANK(K393, K$369:$K$401)</f>
        <v>25</v>
      </c>
      <c r="N393" s="538"/>
      <c r="O393" s="525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28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28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28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28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28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28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28"/>
    </row>
    <row r="394" spans="2:50" ht="14.25" customHeight="1">
      <c r="B394" s="501"/>
      <c r="C394" s="203">
        <v>26</v>
      </c>
      <c r="D394" s="206" t="s">
        <v>192</v>
      </c>
      <c r="E394" s="207">
        <v>4</v>
      </c>
      <c r="F394" s="203">
        <v>3000</v>
      </c>
      <c r="G394" s="208">
        <f t="shared" si="282"/>
        <v>750</v>
      </c>
      <c r="H394" s="526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27"/>
      <c r="M394" s="209">
        <f>RANK(K394, K$369:$K$401)</f>
        <v>27</v>
      </c>
      <c r="N394" s="538"/>
      <c r="O394" s="525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28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28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28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28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28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28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28"/>
    </row>
    <row r="395" spans="2:50" ht="14.25" customHeight="1">
      <c r="B395" s="501"/>
      <c r="C395" s="203">
        <v>27</v>
      </c>
      <c r="D395" s="206" t="s">
        <v>185</v>
      </c>
      <c r="E395" s="207">
        <v>4</v>
      </c>
      <c r="F395" s="203">
        <v>3000</v>
      </c>
      <c r="G395" s="208">
        <f t="shared" si="282"/>
        <v>750</v>
      </c>
      <c r="H395" s="526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27"/>
      <c r="M395" s="209">
        <f>RANK(K395, K$369:$K$401)</f>
        <v>29</v>
      </c>
      <c r="N395" s="538"/>
      <c r="O395" s="525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28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28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28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28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28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28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28"/>
    </row>
    <row r="396" spans="2:50" ht="14.25" customHeight="1">
      <c r="B396" s="501"/>
      <c r="C396" s="203">
        <v>28</v>
      </c>
      <c r="D396" s="206" t="s">
        <v>187</v>
      </c>
      <c r="E396" s="207">
        <v>4</v>
      </c>
      <c r="F396" s="203">
        <v>3000</v>
      </c>
      <c r="G396" s="208">
        <f t="shared" si="282"/>
        <v>750</v>
      </c>
      <c r="H396" s="526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27"/>
      <c r="M396" s="209">
        <f>RANK(K396, K$369:$K$401)</f>
        <v>28</v>
      </c>
      <c r="N396" s="538"/>
      <c r="O396" s="525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28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28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28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28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28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28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28"/>
    </row>
    <row r="397" spans="2:50" ht="14.25" customHeight="1">
      <c r="B397" s="501"/>
      <c r="C397" s="203">
        <v>29</v>
      </c>
      <c r="D397" s="206" t="s">
        <v>191</v>
      </c>
      <c r="E397" s="207">
        <v>4</v>
      </c>
      <c r="F397" s="203">
        <v>3300</v>
      </c>
      <c r="G397" s="208">
        <f t="shared" si="282"/>
        <v>825</v>
      </c>
      <c r="H397" s="526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27"/>
      <c r="M397" s="209">
        <f>RANK(K397, K$369:$K$401)</f>
        <v>19</v>
      </c>
      <c r="N397" s="538"/>
      <c r="O397" s="525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28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28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28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28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28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28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28"/>
    </row>
    <row r="398" spans="2:50" ht="14.25" customHeight="1">
      <c r="B398" s="501"/>
      <c r="C398" s="203">
        <v>30</v>
      </c>
      <c r="D398" s="206" t="s">
        <v>216</v>
      </c>
      <c r="E398" s="207">
        <v>3</v>
      </c>
      <c r="F398" s="203">
        <v>3300</v>
      </c>
      <c r="G398" s="208">
        <f t="shared" si="282"/>
        <v>1100</v>
      </c>
      <c r="H398" s="526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27"/>
      <c r="M398" s="209">
        <f>RANK(K398, K$369:$K$401)</f>
        <v>10</v>
      </c>
      <c r="N398" s="538"/>
      <c r="O398" s="525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28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28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28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28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28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28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28"/>
    </row>
    <row r="399" spans="2:50" ht="14.25" customHeight="1">
      <c r="B399" s="501"/>
      <c r="C399" s="203">
        <v>31</v>
      </c>
      <c r="D399" s="206" t="s">
        <v>210</v>
      </c>
      <c r="E399" s="203">
        <v>6</v>
      </c>
      <c r="F399" s="203">
        <v>3600</v>
      </c>
      <c r="G399" s="208">
        <f t="shared" si="282"/>
        <v>600</v>
      </c>
      <c r="H399" s="526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27"/>
      <c r="M399" s="209">
        <f>RANK(K399, K$369:$K$401)</f>
        <v>32</v>
      </c>
      <c r="N399" s="538"/>
      <c r="O399" s="525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28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28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28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28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28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28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28"/>
    </row>
    <row r="400" spans="2:50" ht="14.25" customHeight="1">
      <c r="B400" s="501"/>
      <c r="C400" s="203">
        <v>32</v>
      </c>
      <c r="D400" s="206" t="s">
        <v>194</v>
      </c>
      <c r="E400" s="203">
        <v>3</v>
      </c>
      <c r="F400" s="203">
        <v>3000</v>
      </c>
      <c r="G400" s="208">
        <f t="shared" si="282"/>
        <v>1000</v>
      </c>
      <c r="H400" s="526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27"/>
      <c r="M400" s="209">
        <f>RANK(K400, K$369:$K$401)</f>
        <v>12</v>
      </c>
      <c r="N400" s="538"/>
      <c r="O400" s="525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28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28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28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28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28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28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28"/>
    </row>
    <row r="401" spans="1:50" ht="14.25" customHeight="1">
      <c r="B401" s="501"/>
      <c r="C401" s="203">
        <v>33</v>
      </c>
      <c r="D401" s="206"/>
      <c r="E401" s="203"/>
      <c r="F401" s="203"/>
      <c r="G401" s="208"/>
      <c r="H401" s="526"/>
      <c r="I401" s="209"/>
      <c r="J401" s="209"/>
      <c r="K401" s="210"/>
      <c r="L401" s="527"/>
      <c r="M401" s="209"/>
      <c r="N401" s="538"/>
      <c r="O401" s="525"/>
      <c r="P401" s="205"/>
      <c r="Q401" s="211"/>
      <c r="R401" s="208"/>
      <c r="S401" s="205"/>
      <c r="T401" s="528"/>
      <c r="U401" s="205"/>
      <c r="V401" s="211"/>
      <c r="W401" s="208"/>
      <c r="X401" s="205"/>
      <c r="Y401" s="528"/>
      <c r="Z401" s="205"/>
      <c r="AA401" s="211"/>
      <c r="AB401" s="208"/>
      <c r="AC401" s="205"/>
      <c r="AD401" s="528"/>
      <c r="AE401" s="205"/>
      <c r="AF401" s="211"/>
      <c r="AG401" s="208"/>
      <c r="AH401" s="205"/>
      <c r="AI401" s="528"/>
      <c r="AJ401" s="205"/>
      <c r="AK401" s="211"/>
      <c r="AL401" s="208"/>
      <c r="AM401" s="205"/>
      <c r="AN401" s="528"/>
      <c r="AO401" s="205"/>
      <c r="AP401" s="211"/>
      <c r="AQ401" s="208"/>
      <c r="AR401" s="205"/>
      <c r="AS401" s="528"/>
      <c r="AT401" s="205"/>
      <c r="AU401" s="211"/>
      <c r="AV401" s="208"/>
      <c r="AW401" s="205"/>
      <c r="AX401" s="528"/>
    </row>
    <row r="402" spans="1:50" ht="14.25" customHeight="1" collapsed="1">
      <c r="B402" s="539" t="s">
        <v>218</v>
      </c>
      <c r="C402" s="540"/>
      <c r="D402" s="540"/>
      <c r="E402" s="540"/>
      <c r="F402" s="540"/>
      <c r="G402" s="540"/>
      <c r="H402" s="540"/>
      <c r="I402" s="540"/>
      <c r="J402" s="540"/>
      <c r="K402" s="540"/>
      <c r="L402" s="540"/>
      <c r="M402" s="541"/>
      <c r="N402" s="544" t="s">
        <v>130</v>
      </c>
      <c r="O402" s="544" t="s">
        <v>77</v>
      </c>
      <c r="P402" s="546">
        <f>AT364+1</f>
        <v>45944</v>
      </c>
      <c r="Q402" s="547"/>
      <c r="R402" s="547"/>
      <c r="S402" s="547"/>
      <c r="T402" s="547"/>
      <c r="U402" s="548">
        <f>P402+1</f>
        <v>45945</v>
      </c>
      <c r="V402" s="549"/>
      <c r="W402" s="549"/>
      <c r="X402" s="549"/>
      <c r="Y402" s="549"/>
      <c r="Z402" s="546">
        <f t="shared" ref="Z402" si="291">U402+1</f>
        <v>45946</v>
      </c>
      <c r="AA402" s="547"/>
      <c r="AB402" s="547"/>
      <c r="AC402" s="547"/>
      <c r="AD402" s="547"/>
      <c r="AE402" s="548">
        <f t="shared" ref="AE402" si="292">Z402+1</f>
        <v>45947</v>
      </c>
      <c r="AF402" s="549"/>
      <c r="AG402" s="549"/>
      <c r="AH402" s="549"/>
      <c r="AI402" s="549"/>
      <c r="AJ402" s="530">
        <f t="shared" ref="AJ402" si="293">AE402+1</f>
        <v>45948</v>
      </c>
      <c r="AK402" s="531"/>
      <c r="AL402" s="531"/>
      <c r="AM402" s="531"/>
      <c r="AN402" s="532"/>
      <c r="AO402" s="548">
        <f t="shared" ref="AO402" si="294">AJ402+1</f>
        <v>45949</v>
      </c>
      <c r="AP402" s="549"/>
      <c r="AQ402" s="549"/>
      <c r="AR402" s="549"/>
      <c r="AS402" s="549"/>
      <c r="AT402" s="530">
        <f t="shared" ref="AT402" si="295">AO402+1</f>
        <v>45950</v>
      </c>
      <c r="AU402" s="531"/>
      <c r="AV402" s="531"/>
      <c r="AW402" s="531"/>
      <c r="AX402" s="532"/>
    </row>
    <row r="403" spans="1:50" ht="14.25" customHeight="1">
      <c r="B403" s="542"/>
      <c r="C403" s="542"/>
      <c r="D403" s="542"/>
      <c r="E403" s="542"/>
      <c r="F403" s="542"/>
      <c r="G403" s="542"/>
      <c r="H403" s="542"/>
      <c r="I403" s="542"/>
      <c r="J403" s="542"/>
      <c r="K403" s="542"/>
      <c r="L403" s="542"/>
      <c r="M403" s="543"/>
      <c r="N403" s="545"/>
      <c r="O403" s="545"/>
      <c r="P403" s="533">
        <f>P402</f>
        <v>45944</v>
      </c>
      <c r="Q403" s="533"/>
      <c r="R403" s="533"/>
      <c r="S403" s="533"/>
      <c r="T403" s="533"/>
      <c r="U403" s="534">
        <f>U402</f>
        <v>45945</v>
      </c>
      <c r="V403" s="534"/>
      <c r="W403" s="534"/>
      <c r="X403" s="534"/>
      <c r="Y403" s="534"/>
      <c r="Z403" s="533">
        <f t="shared" ref="Z403" si="296">Z402</f>
        <v>45946</v>
      </c>
      <c r="AA403" s="533"/>
      <c r="AB403" s="533"/>
      <c r="AC403" s="533"/>
      <c r="AD403" s="533"/>
      <c r="AE403" s="534">
        <f t="shared" ref="AE403" si="297">AE402</f>
        <v>45947</v>
      </c>
      <c r="AF403" s="534"/>
      <c r="AG403" s="534"/>
      <c r="AH403" s="534"/>
      <c r="AI403" s="534"/>
      <c r="AJ403" s="535">
        <f t="shared" ref="AJ403" si="298">AJ402</f>
        <v>45948</v>
      </c>
      <c r="AK403" s="536"/>
      <c r="AL403" s="536"/>
      <c r="AM403" s="536"/>
      <c r="AN403" s="537"/>
      <c r="AO403" s="534">
        <f t="shared" ref="AO403" si="299">AO402</f>
        <v>45949</v>
      </c>
      <c r="AP403" s="534"/>
      <c r="AQ403" s="534"/>
      <c r="AR403" s="534"/>
      <c r="AS403" s="534"/>
      <c r="AT403" s="535">
        <f t="shared" ref="AT403" si="300">AT402</f>
        <v>45950</v>
      </c>
      <c r="AU403" s="536"/>
      <c r="AV403" s="536"/>
      <c r="AW403" s="536"/>
      <c r="AX403" s="537"/>
    </row>
    <row r="404" spans="1:50" ht="14.25" customHeight="1">
      <c r="B404" s="501" t="s">
        <v>131</v>
      </c>
      <c r="C404" s="501" t="s">
        <v>132</v>
      </c>
      <c r="D404" s="501"/>
      <c r="E404" s="501" t="s">
        <v>133</v>
      </c>
      <c r="F404" s="501"/>
      <c r="G404" s="501"/>
      <c r="H404" s="501" t="s">
        <v>134</v>
      </c>
      <c r="I404" s="529" t="s">
        <v>135</v>
      </c>
      <c r="J404" s="529"/>
      <c r="K404" s="529"/>
      <c r="L404" s="529" t="s">
        <v>134</v>
      </c>
      <c r="M404" s="529" t="s">
        <v>136</v>
      </c>
      <c r="N404" s="538"/>
      <c r="O404" s="525" t="s">
        <v>137</v>
      </c>
      <c r="P404" s="525" t="s">
        <v>138</v>
      </c>
      <c r="Q404" s="525"/>
      <c r="R404" s="525"/>
      <c r="S404" s="525"/>
      <c r="T404" s="525" t="s">
        <v>134</v>
      </c>
      <c r="U404" s="525" t="s">
        <v>138</v>
      </c>
      <c r="V404" s="525"/>
      <c r="W404" s="525"/>
      <c r="X404" s="525"/>
      <c r="Y404" s="525" t="s">
        <v>134</v>
      </c>
      <c r="Z404" s="525" t="s">
        <v>138</v>
      </c>
      <c r="AA404" s="525"/>
      <c r="AB404" s="525"/>
      <c r="AC404" s="525"/>
      <c r="AD404" s="525" t="s">
        <v>134</v>
      </c>
      <c r="AE404" s="525" t="s">
        <v>138</v>
      </c>
      <c r="AF404" s="525"/>
      <c r="AG404" s="525"/>
      <c r="AH404" s="525"/>
      <c r="AI404" s="525" t="s">
        <v>134</v>
      </c>
      <c r="AJ404" s="525" t="s">
        <v>138</v>
      </c>
      <c r="AK404" s="525"/>
      <c r="AL404" s="525"/>
      <c r="AM404" s="525"/>
      <c r="AN404" s="525" t="s">
        <v>134</v>
      </c>
      <c r="AO404" s="525" t="s">
        <v>138</v>
      </c>
      <c r="AP404" s="525"/>
      <c r="AQ404" s="525"/>
      <c r="AR404" s="525"/>
      <c r="AS404" s="525" t="s">
        <v>134</v>
      </c>
      <c r="AT404" s="525" t="s">
        <v>138</v>
      </c>
      <c r="AU404" s="525"/>
      <c r="AV404" s="525"/>
      <c r="AW404" s="525"/>
      <c r="AX404" s="525" t="s">
        <v>134</v>
      </c>
    </row>
    <row r="405" spans="1:50" ht="14.25" customHeight="1">
      <c r="B405" s="501"/>
      <c r="C405" s="501"/>
      <c r="D405" s="501"/>
      <c r="E405" s="501" t="s">
        <v>139</v>
      </c>
      <c r="F405" s="501"/>
      <c r="G405" s="501"/>
      <c r="H405" s="501"/>
      <c r="I405" s="529" t="s">
        <v>139</v>
      </c>
      <c r="J405" s="529"/>
      <c r="K405" s="529"/>
      <c r="L405" s="529"/>
      <c r="M405" s="529"/>
      <c r="N405" s="538"/>
      <c r="O405" s="525"/>
      <c r="P405" s="525" t="s">
        <v>140</v>
      </c>
      <c r="Q405" s="525"/>
      <c r="R405" s="525"/>
      <c r="S405" s="525"/>
      <c r="T405" s="525"/>
      <c r="U405" s="525" t="s">
        <v>140</v>
      </c>
      <c r="V405" s="525"/>
      <c r="W405" s="525"/>
      <c r="X405" s="525"/>
      <c r="Y405" s="525"/>
      <c r="Z405" s="525" t="s">
        <v>140</v>
      </c>
      <c r="AA405" s="525"/>
      <c r="AB405" s="525"/>
      <c r="AC405" s="525"/>
      <c r="AD405" s="525"/>
      <c r="AE405" s="525" t="s">
        <v>140</v>
      </c>
      <c r="AF405" s="525"/>
      <c r="AG405" s="525"/>
      <c r="AH405" s="525"/>
      <c r="AI405" s="525"/>
      <c r="AJ405" s="525" t="s">
        <v>140</v>
      </c>
      <c r="AK405" s="525"/>
      <c r="AL405" s="525"/>
      <c r="AM405" s="525"/>
      <c r="AN405" s="525"/>
      <c r="AO405" s="525" t="s">
        <v>140</v>
      </c>
      <c r="AP405" s="525"/>
      <c r="AQ405" s="525"/>
      <c r="AR405" s="525"/>
      <c r="AS405" s="525"/>
      <c r="AT405" s="525" t="s">
        <v>140</v>
      </c>
      <c r="AU405" s="525"/>
      <c r="AV405" s="525"/>
      <c r="AW405" s="525"/>
      <c r="AX405" s="525"/>
    </row>
    <row r="406" spans="1:50" ht="14.25" customHeight="1">
      <c r="A406" s="200"/>
      <c r="B406" s="501"/>
      <c r="C406" s="501"/>
      <c r="D406" s="501"/>
      <c r="E406" s="203" t="s">
        <v>141</v>
      </c>
      <c r="F406" s="203" t="s">
        <v>142</v>
      </c>
      <c r="G406" s="203" t="s">
        <v>143</v>
      </c>
      <c r="H406" s="501"/>
      <c r="I406" s="204" t="s">
        <v>141</v>
      </c>
      <c r="J406" s="204" t="s">
        <v>142</v>
      </c>
      <c r="K406" s="204" t="s">
        <v>143</v>
      </c>
      <c r="L406" s="529"/>
      <c r="M406" s="529"/>
      <c r="N406" s="538"/>
      <c r="O406" s="525"/>
      <c r="P406" s="205" t="s">
        <v>141</v>
      </c>
      <c r="Q406" s="205" t="s">
        <v>142</v>
      </c>
      <c r="R406" s="205" t="s">
        <v>143</v>
      </c>
      <c r="S406" s="205" t="s">
        <v>136</v>
      </c>
      <c r="T406" s="525"/>
      <c r="U406" s="205" t="s">
        <v>141</v>
      </c>
      <c r="V406" s="205" t="s">
        <v>142</v>
      </c>
      <c r="W406" s="205" t="s">
        <v>143</v>
      </c>
      <c r="X406" s="205" t="s">
        <v>136</v>
      </c>
      <c r="Y406" s="525"/>
      <c r="Z406" s="205" t="s">
        <v>141</v>
      </c>
      <c r="AA406" s="205" t="s">
        <v>142</v>
      </c>
      <c r="AB406" s="205" t="s">
        <v>143</v>
      </c>
      <c r="AC406" s="205" t="s">
        <v>136</v>
      </c>
      <c r="AD406" s="525"/>
      <c r="AE406" s="205" t="s">
        <v>141</v>
      </c>
      <c r="AF406" s="205" t="s">
        <v>142</v>
      </c>
      <c r="AG406" s="205" t="s">
        <v>143</v>
      </c>
      <c r="AH406" s="205" t="s">
        <v>136</v>
      </c>
      <c r="AI406" s="525"/>
      <c r="AJ406" s="205" t="s">
        <v>141</v>
      </c>
      <c r="AK406" s="205" t="s">
        <v>142</v>
      </c>
      <c r="AL406" s="205" t="s">
        <v>143</v>
      </c>
      <c r="AM406" s="205" t="s">
        <v>136</v>
      </c>
      <c r="AN406" s="525"/>
      <c r="AO406" s="205" t="s">
        <v>141</v>
      </c>
      <c r="AP406" s="205" t="s">
        <v>142</v>
      </c>
      <c r="AQ406" s="205" t="s">
        <v>143</v>
      </c>
      <c r="AR406" s="205" t="s">
        <v>136</v>
      </c>
      <c r="AS406" s="525"/>
      <c r="AT406" s="205" t="s">
        <v>141</v>
      </c>
      <c r="AU406" s="205" t="s">
        <v>142</v>
      </c>
      <c r="AV406" s="205" t="s">
        <v>143</v>
      </c>
      <c r="AW406" s="205" t="s">
        <v>136</v>
      </c>
      <c r="AX406" s="525"/>
    </row>
    <row r="407" spans="1:50" ht="14.25" customHeight="1">
      <c r="B407" s="501" t="s">
        <v>144</v>
      </c>
      <c r="C407" s="203">
        <v>1</v>
      </c>
      <c r="D407" s="206" t="s">
        <v>184</v>
      </c>
      <c r="E407" s="207">
        <v>4</v>
      </c>
      <c r="F407" s="203">
        <v>3300</v>
      </c>
      <c r="G407" s="208">
        <f>F407/E407</f>
        <v>825</v>
      </c>
      <c r="H407" s="526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27">
        <f>IFERROR(AVERAGE(K407:K438),"-")</f>
        <v>801.3783451889517</v>
      </c>
      <c r="M407" s="209">
        <f>RANK(K407, K$407:$K$438)</f>
        <v>15</v>
      </c>
      <c r="N407" s="538"/>
      <c r="O407" s="525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28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28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28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28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28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28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28">
        <f>AVERAGE(AV407:AV438)</f>
        <v>797.04109591682379</v>
      </c>
    </row>
    <row r="408" spans="1:50" ht="14.25" customHeight="1">
      <c r="B408" s="501"/>
      <c r="C408" s="203">
        <v>2</v>
      </c>
      <c r="D408" s="206" t="s">
        <v>181</v>
      </c>
      <c r="E408" s="207">
        <v>3</v>
      </c>
      <c r="F408" s="203">
        <v>3600</v>
      </c>
      <c r="G408" s="208">
        <f t="shared" ref="G408:G437" si="315">F408/E408</f>
        <v>1200</v>
      </c>
      <c r="H408" s="526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27"/>
      <c r="M408" s="209">
        <f>RANK(K408, K$407:$K$438)</f>
        <v>2</v>
      </c>
      <c r="N408" s="538"/>
      <c r="O408" s="525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28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28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28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28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28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28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28"/>
    </row>
    <row r="409" spans="1:50" ht="14.25" customHeight="1">
      <c r="B409" s="501"/>
      <c r="C409" s="203">
        <v>3</v>
      </c>
      <c r="D409" s="206" t="s">
        <v>183</v>
      </c>
      <c r="E409" s="207">
        <v>4</v>
      </c>
      <c r="F409" s="203">
        <v>3300</v>
      </c>
      <c r="G409" s="208">
        <f t="shared" si="315"/>
        <v>825</v>
      </c>
      <c r="H409" s="526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27"/>
      <c r="M409" s="209">
        <f>RANK(K409, K$407:$K$438)</f>
        <v>18</v>
      </c>
      <c r="N409" s="538"/>
      <c r="O409" s="525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28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28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28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28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28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28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28"/>
    </row>
    <row r="410" spans="1:50" ht="14.25" customHeight="1">
      <c r="B410" s="501"/>
      <c r="C410" s="203">
        <v>4</v>
      </c>
      <c r="D410" s="206" t="s">
        <v>177</v>
      </c>
      <c r="E410" s="207">
        <v>5</v>
      </c>
      <c r="F410" s="203">
        <v>3300</v>
      </c>
      <c r="G410" s="208">
        <f t="shared" si="315"/>
        <v>660</v>
      </c>
      <c r="H410" s="526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27"/>
      <c r="M410" s="209">
        <f>RANK(K410, K$407:$K$438)</f>
        <v>29</v>
      </c>
      <c r="N410" s="538"/>
      <c r="O410" s="525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28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28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28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28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28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28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28"/>
    </row>
    <row r="411" spans="1:50" ht="14.25" customHeight="1">
      <c r="B411" s="501"/>
      <c r="C411" s="203">
        <v>5</v>
      </c>
      <c r="D411" s="206" t="s">
        <v>175</v>
      </c>
      <c r="E411" s="207">
        <v>3</v>
      </c>
      <c r="F411" s="203">
        <v>3600</v>
      </c>
      <c r="G411" s="208">
        <f t="shared" si="315"/>
        <v>1200</v>
      </c>
      <c r="H411" s="526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27"/>
      <c r="M411" s="209">
        <f>RANK(K411, K$407:$K$438)</f>
        <v>3</v>
      </c>
      <c r="N411" s="538"/>
      <c r="O411" s="525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28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28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28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28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28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28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28"/>
    </row>
    <row r="412" spans="1:50" ht="14.25" customHeight="1">
      <c r="B412" s="501"/>
      <c r="C412" s="203">
        <v>6</v>
      </c>
      <c r="D412" s="206" t="s">
        <v>182</v>
      </c>
      <c r="E412" s="207">
        <v>3</v>
      </c>
      <c r="F412" s="203">
        <v>3000</v>
      </c>
      <c r="G412" s="208">
        <f t="shared" si="315"/>
        <v>1000</v>
      </c>
      <c r="H412" s="526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27"/>
      <c r="M412" s="209">
        <f>RANK(K412, K$407:$K$438)</f>
        <v>10</v>
      </c>
      <c r="N412" s="538"/>
      <c r="O412" s="525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28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28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28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28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28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28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28"/>
    </row>
    <row r="413" spans="1:50" ht="14.25" customHeight="1">
      <c r="B413" s="501"/>
      <c r="C413" s="203">
        <v>7</v>
      </c>
      <c r="D413" s="206" t="s">
        <v>173</v>
      </c>
      <c r="E413" s="207">
        <v>3</v>
      </c>
      <c r="F413" s="203">
        <v>3300</v>
      </c>
      <c r="G413" s="208">
        <f t="shared" si="315"/>
        <v>1100</v>
      </c>
      <c r="H413" s="526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27"/>
      <c r="M413" s="209">
        <f>RANK(K413, K$407:$K$438)</f>
        <v>8</v>
      </c>
      <c r="N413" s="538"/>
      <c r="O413" s="525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28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28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28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28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28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28"/>
      <c r="AT413" s="211"/>
      <c r="AU413" s="211"/>
      <c r="AV413" s="208"/>
      <c r="AW413" s="205"/>
      <c r="AX413" s="528"/>
    </row>
    <row r="414" spans="1:50" ht="14.25" customHeight="1">
      <c r="B414" s="501"/>
      <c r="C414" s="203">
        <v>8</v>
      </c>
      <c r="D414" s="206" t="s">
        <v>180</v>
      </c>
      <c r="E414" s="207">
        <v>3</v>
      </c>
      <c r="F414" s="203">
        <v>3600</v>
      </c>
      <c r="G414" s="208">
        <f t="shared" si="315"/>
        <v>1200</v>
      </c>
      <c r="H414" s="526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27"/>
      <c r="M414" s="209">
        <f>RANK(K414, K$407:$K$438)</f>
        <v>6</v>
      </c>
      <c r="N414" s="538"/>
      <c r="O414" s="525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28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28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28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28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28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28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28"/>
    </row>
    <row r="415" spans="1:50" ht="14.25" customHeight="1">
      <c r="B415" s="501"/>
      <c r="C415" s="203">
        <v>9</v>
      </c>
      <c r="D415" s="206" t="s">
        <v>206</v>
      </c>
      <c r="E415" s="207">
        <v>4</v>
      </c>
      <c r="F415" s="203">
        <v>3000</v>
      </c>
      <c r="G415" s="208">
        <f t="shared" si="315"/>
        <v>750</v>
      </c>
      <c r="H415" s="526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27"/>
      <c r="M415" s="209">
        <f>RANK(K415, K$407:$K$438)</f>
        <v>25</v>
      </c>
      <c r="N415" s="538"/>
      <c r="O415" s="525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28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28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28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28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28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28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28"/>
    </row>
    <row r="416" spans="1:50" ht="14.25" customHeight="1">
      <c r="B416" s="501"/>
      <c r="C416" s="203">
        <v>10</v>
      </c>
      <c r="D416" s="206" t="s">
        <v>179</v>
      </c>
      <c r="E416" s="207">
        <v>4</v>
      </c>
      <c r="F416" s="203">
        <v>3300</v>
      </c>
      <c r="G416" s="208">
        <f t="shared" si="315"/>
        <v>825</v>
      </c>
      <c r="H416" s="526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27"/>
      <c r="M416" s="209">
        <f>RANK(K416, K$407:$K$438)</f>
        <v>22</v>
      </c>
      <c r="N416" s="538"/>
      <c r="O416" s="525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28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28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28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28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28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28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28"/>
    </row>
    <row r="417" spans="2:50" ht="14.25" customHeight="1">
      <c r="B417" s="501"/>
      <c r="C417" s="203">
        <v>11</v>
      </c>
      <c r="D417" s="206" t="s">
        <v>207</v>
      </c>
      <c r="E417" s="207">
        <v>4</v>
      </c>
      <c r="F417" s="203">
        <v>3300</v>
      </c>
      <c r="G417" s="208">
        <f t="shared" si="315"/>
        <v>825</v>
      </c>
      <c r="H417" s="526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27"/>
      <c r="M417" s="209">
        <f>RANK(K417, K$407:$K$438)</f>
        <v>21</v>
      </c>
      <c r="N417" s="538"/>
      <c r="O417" s="525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28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28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28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28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28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28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28"/>
    </row>
    <row r="418" spans="2:50" ht="14.25" customHeight="1">
      <c r="B418" s="501"/>
      <c r="C418" s="203">
        <v>12</v>
      </c>
      <c r="D418" s="206" t="s">
        <v>174</v>
      </c>
      <c r="E418" s="207">
        <v>4</v>
      </c>
      <c r="F418" s="203">
        <v>3300</v>
      </c>
      <c r="G418" s="208">
        <f t="shared" si="315"/>
        <v>825</v>
      </c>
      <c r="H418" s="526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27"/>
      <c r="M418" s="209">
        <f>RANK(K418, K$407:$K$438)</f>
        <v>23</v>
      </c>
      <c r="N418" s="538"/>
      <c r="O418" s="525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28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28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28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28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28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28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28"/>
    </row>
    <row r="419" spans="2:50" ht="14.25" customHeight="1">
      <c r="B419" s="501"/>
      <c r="C419" s="203">
        <v>13</v>
      </c>
      <c r="D419" s="206" t="s">
        <v>209</v>
      </c>
      <c r="E419" s="207">
        <v>4</v>
      </c>
      <c r="F419" s="203">
        <v>3300</v>
      </c>
      <c r="G419" s="208">
        <f t="shared" si="315"/>
        <v>825</v>
      </c>
      <c r="H419" s="526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27"/>
      <c r="M419" s="209">
        <f>RANK(K419, K$407:$K$438)</f>
        <v>20</v>
      </c>
      <c r="N419" s="538"/>
      <c r="O419" s="525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28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28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28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28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28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28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28"/>
    </row>
    <row r="420" spans="2:50" ht="14.25" customHeight="1">
      <c r="B420" s="501"/>
      <c r="C420" s="203">
        <v>14</v>
      </c>
      <c r="D420" s="206" t="s">
        <v>212</v>
      </c>
      <c r="E420" s="207">
        <v>4</v>
      </c>
      <c r="F420" s="203">
        <v>3300</v>
      </c>
      <c r="G420" s="208">
        <f t="shared" si="315"/>
        <v>825</v>
      </c>
      <c r="H420" s="526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27"/>
      <c r="M420" s="209">
        <f>RANK(K420, K$407:$K$438)</f>
        <v>13</v>
      </c>
      <c r="N420" s="538"/>
      <c r="O420" s="525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28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28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28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28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28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28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28"/>
    </row>
    <row r="421" spans="2:50" ht="14.25" customHeight="1">
      <c r="B421" s="501"/>
      <c r="C421" s="203">
        <v>15</v>
      </c>
      <c r="D421" s="206" t="s">
        <v>178</v>
      </c>
      <c r="E421" s="207">
        <v>3</v>
      </c>
      <c r="F421" s="203">
        <v>3000</v>
      </c>
      <c r="G421" s="208">
        <f t="shared" si="315"/>
        <v>1000</v>
      </c>
      <c r="H421" s="526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27"/>
      <c r="M421" s="209">
        <f>RANK(K421, K$407:$K$438)</f>
        <v>12</v>
      </c>
      <c r="N421" s="538"/>
      <c r="O421" s="525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28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28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28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28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28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28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28"/>
    </row>
    <row r="422" spans="2:50" ht="14.25" customHeight="1">
      <c r="B422" s="501"/>
      <c r="C422" s="203">
        <v>16</v>
      </c>
      <c r="D422" s="206" t="s">
        <v>219</v>
      </c>
      <c r="E422" s="207">
        <v>3</v>
      </c>
      <c r="F422" s="203">
        <v>3300</v>
      </c>
      <c r="G422" s="208">
        <f t="shared" si="315"/>
        <v>1100</v>
      </c>
      <c r="H422" s="526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27"/>
      <c r="M422" s="209">
        <f>RANK(K422, K$407:$K$438)</f>
        <v>9</v>
      </c>
      <c r="N422" s="538"/>
      <c r="O422" s="525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28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28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28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28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28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28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28"/>
    </row>
    <row r="423" spans="2:50" ht="14.25" customHeight="1">
      <c r="B423" s="501"/>
      <c r="C423" s="203">
        <v>17</v>
      </c>
      <c r="D423" s="206" t="s">
        <v>198</v>
      </c>
      <c r="E423" s="207">
        <v>4</v>
      </c>
      <c r="F423" s="203">
        <v>3300</v>
      </c>
      <c r="G423" s="208">
        <f t="shared" si="315"/>
        <v>825</v>
      </c>
      <c r="H423" s="526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27"/>
      <c r="M423" s="209">
        <f>RANK(K423, K$407:$K$438)</f>
        <v>14</v>
      </c>
      <c r="N423" s="538"/>
      <c r="O423" s="525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28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28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28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28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28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28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28"/>
    </row>
    <row r="424" spans="2:50" ht="14.25" customHeight="1">
      <c r="B424" s="501"/>
      <c r="C424" s="203">
        <v>18</v>
      </c>
      <c r="D424" s="206" t="s">
        <v>197</v>
      </c>
      <c r="E424" s="207">
        <v>3</v>
      </c>
      <c r="F424" s="203">
        <v>3600</v>
      </c>
      <c r="G424" s="208">
        <f t="shared" si="315"/>
        <v>1200</v>
      </c>
      <c r="H424" s="526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27"/>
      <c r="M424" s="209">
        <f>RANK(K424, K$407:$K$438)</f>
        <v>1</v>
      </c>
      <c r="N424" s="538"/>
      <c r="O424" s="525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28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28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28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28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28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28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28"/>
    </row>
    <row r="425" spans="2:50" ht="14.25" customHeight="1">
      <c r="B425" s="501"/>
      <c r="C425" s="203">
        <v>19</v>
      </c>
      <c r="D425" s="206" t="s">
        <v>199</v>
      </c>
      <c r="E425" s="207">
        <v>4</v>
      </c>
      <c r="F425" s="203">
        <v>3300</v>
      </c>
      <c r="G425" s="208">
        <f t="shared" si="315"/>
        <v>825</v>
      </c>
      <c r="H425" s="526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27"/>
      <c r="M425" s="209">
        <f>RANK(K425, K$407:$K$438)</f>
        <v>16</v>
      </c>
      <c r="N425" s="538"/>
      <c r="O425" s="525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28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28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28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28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28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28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28"/>
    </row>
    <row r="426" spans="2:50" ht="14.25" customHeight="1">
      <c r="B426" s="501"/>
      <c r="C426" s="203">
        <v>20</v>
      </c>
      <c r="D426" s="206" t="s">
        <v>193</v>
      </c>
      <c r="E426" s="207">
        <v>5</v>
      </c>
      <c r="F426" s="203">
        <v>3300</v>
      </c>
      <c r="G426" s="208">
        <f t="shared" si="315"/>
        <v>660</v>
      </c>
      <c r="H426" s="526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27"/>
      <c r="M426" s="209">
        <f>RANK(K426, K$407:$K$438)</f>
        <v>30</v>
      </c>
      <c r="N426" s="538"/>
      <c r="O426" s="525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28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28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28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28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28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28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28"/>
    </row>
    <row r="427" spans="2:50" ht="14.25" customHeight="1">
      <c r="B427" s="501"/>
      <c r="C427" s="203">
        <v>21</v>
      </c>
      <c r="D427" s="206" t="s">
        <v>190</v>
      </c>
      <c r="E427" s="207">
        <v>3</v>
      </c>
      <c r="F427" s="203">
        <v>3600</v>
      </c>
      <c r="G427" s="208">
        <f t="shared" si="315"/>
        <v>1200</v>
      </c>
      <c r="H427" s="526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27"/>
      <c r="M427" s="209">
        <f>RANK(K427, K$407:$K$438)</f>
        <v>4</v>
      </c>
      <c r="N427" s="538"/>
      <c r="O427" s="525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28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28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28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28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28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28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28"/>
    </row>
    <row r="428" spans="2:50" ht="14.25" customHeight="1">
      <c r="B428" s="501"/>
      <c r="C428" s="203">
        <v>22</v>
      </c>
      <c r="D428" s="206" t="s">
        <v>196</v>
      </c>
      <c r="E428" s="207">
        <v>3</v>
      </c>
      <c r="F428" s="203">
        <v>3600</v>
      </c>
      <c r="G428" s="208">
        <f t="shared" si="315"/>
        <v>1200</v>
      </c>
      <c r="H428" s="526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27"/>
      <c r="M428" s="209">
        <f>RANK(K428, K$407:$K$438)</f>
        <v>5</v>
      </c>
      <c r="N428" s="538"/>
      <c r="O428" s="525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28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28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28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28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28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28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28"/>
    </row>
    <row r="429" spans="2:50" ht="14.25" customHeight="1">
      <c r="B429" s="501"/>
      <c r="C429" s="203">
        <v>23</v>
      </c>
      <c r="D429" s="206" t="s">
        <v>195</v>
      </c>
      <c r="E429" s="207">
        <v>4</v>
      </c>
      <c r="F429" s="203">
        <v>3300</v>
      </c>
      <c r="G429" s="208">
        <f t="shared" si="315"/>
        <v>825</v>
      </c>
      <c r="H429" s="526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27"/>
      <c r="M429" s="209">
        <f>RANK(K429, K$407:$K$438)</f>
        <v>19</v>
      </c>
      <c r="N429" s="538"/>
      <c r="O429" s="525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28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28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28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28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28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28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28"/>
    </row>
    <row r="430" spans="2:50" ht="14.25" customHeight="1">
      <c r="B430" s="501"/>
      <c r="C430" s="203">
        <v>24</v>
      </c>
      <c r="D430" s="206" t="s">
        <v>188</v>
      </c>
      <c r="E430" s="207">
        <v>4</v>
      </c>
      <c r="F430" s="203">
        <v>3300</v>
      </c>
      <c r="G430" s="208">
        <f t="shared" si="315"/>
        <v>825</v>
      </c>
      <c r="H430" s="526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27"/>
      <c r="M430" s="209">
        <f>RANK(K430, K$407:$K$438)</f>
        <v>24</v>
      </c>
      <c r="N430" s="538"/>
      <c r="O430" s="525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28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28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28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28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28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28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28"/>
    </row>
    <row r="431" spans="2:50" ht="14.25" customHeight="1">
      <c r="B431" s="501"/>
      <c r="C431" s="203">
        <v>25</v>
      </c>
      <c r="D431" s="206" t="s">
        <v>192</v>
      </c>
      <c r="E431" s="207">
        <v>4</v>
      </c>
      <c r="F431" s="203">
        <v>3000</v>
      </c>
      <c r="G431" s="208">
        <f t="shared" si="315"/>
        <v>750</v>
      </c>
      <c r="H431" s="526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27"/>
      <c r="M431" s="209">
        <f>RANK(K431, K$407:$K$438)</f>
        <v>26</v>
      </c>
      <c r="N431" s="538"/>
      <c r="O431" s="525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28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28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28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28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28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28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28"/>
    </row>
    <row r="432" spans="2:50" ht="14.25" customHeight="1">
      <c r="B432" s="501"/>
      <c r="C432" s="203">
        <v>26</v>
      </c>
      <c r="D432" s="206" t="s">
        <v>185</v>
      </c>
      <c r="E432" s="207">
        <v>4</v>
      </c>
      <c r="F432" s="203">
        <v>3000</v>
      </c>
      <c r="G432" s="208">
        <f t="shared" si="315"/>
        <v>750</v>
      </c>
      <c r="H432" s="526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27"/>
      <c r="M432" s="209">
        <f>RANK(K432, K$407:$K$438)</f>
        <v>27</v>
      </c>
      <c r="N432" s="538"/>
      <c r="O432" s="525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28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28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28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28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28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28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28"/>
    </row>
    <row r="433" spans="1:50" ht="14.25" customHeight="1">
      <c r="B433" s="501"/>
      <c r="C433" s="203">
        <v>27</v>
      </c>
      <c r="D433" s="206" t="s">
        <v>187</v>
      </c>
      <c r="E433" s="207">
        <v>4</v>
      </c>
      <c r="F433" s="203">
        <v>3000</v>
      </c>
      <c r="G433" s="208">
        <f t="shared" si="315"/>
        <v>750</v>
      </c>
      <c r="H433" s="526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27"/>
      <c r="M433" s="209">
        <f>RANK(K433, K$407:$K$438)</f>
        <v>28</v>
      </c>
      <c r="N433" s="538"/>
      <c r="O433" s="525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28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28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28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28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28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28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28"/>
    </row>
    <row r="434" spans="1:50" ht="14.25" customHeight="1">
      <c r="B434" s="501"/>
      <c r="C434" s="203">
        <v>28</v>
      </c>
      <c r="D434" s="206" t="s">
        <v>191</v>
      </c>
      <c r="E434" s="207">
        <v>4</v>
      </c>
      <c r="F434" s="203">
        <v>3300</v>
      </c>
      <c r="G434" s="208">
        <f t="shared" si="315"/>
        <v>825</v>
      </c>
      <c r="H434" s="526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27"/>
      <c r="M434" s="209">
        <f>RANK(K434, K$407:$K$438)</f>
        <v>17</v>
      </c>
      <c r="N434" s="538"/>
      <c r="O434" s="525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28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28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28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28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28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28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28"/>
    </row>
    <row r="435" spans="1:50" ht="14.25" customHeight="1">
      <c r="B435" s="501"/>
      <c r="C435" s="203">
        <v>29</v>
      </c>
      <c r="D435" s="206" t="s">
        <v>216</v>
      </c>
      <c r="E435" s="207">
        <v>3</v>
      </c>
      <c r="F435" s="203">
        <v>3300</v>
      </c>
      <c r="G435" s="208">
        <f t="shared" si="315"/>
        <v>1100</v>
      </c>
      <c r="H435" s="526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27"/>
      <c r="M435" s="209">
        <f>RANK(K435, K$407:$K$438)</f>
        <v>7</v>
      </c>
      <c r="N435" s="538"/>
      <c r="O435" s="525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28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28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28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28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28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28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28"/>
    </row>
    <row r="436" spans="1:50" ht="14.25" customHeight="1">
      <c r="B436" s="501"/>
      <c r="C436" s="203">
        <v>30</v>
      </c>
      <c r="D436" s="206" t="s">
        <v>210</v>
      </c>
      <c r="E436" s="203">
        <v>6</v>
      </c>
      <c r="F436" s="203">
        <v>3600</v>
      </c>
      <c r="G436" s="208">
        <f t="shared" si="315"/>
        <v>600</v>
      </c>
      <c r="H436" s="526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27"/>
      <c r="M436" s="209">
        <f>RANK(K436, K$407:$K$438)</f>
        <v>31</v>
      </c>
      <c r="N436" s="538"/>
      <c r="O436" s="525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28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28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28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28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28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28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28"/>
    </row>
    <row r="437" spans="1:50" ht="14.25" customHeight="1">
      <c r="B437" s="501"/>
      <c r="C437" s="203">
        <v>31</v>
      </c>
      <c r="D437" s="206" t="s">
        <v>194</v>
      </c>
      <c r="E437" s="203">
        <v>3</v>
      </c>
      <c r="F437" s="203">
        <v>3000</v>
      </c>
      <c r="G437" s="208">
        <f t="shared" si="315"/>
        <v>1000</v>
      </c>
      <c r="H437" s="526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27"/>
      <c r="M437" s="209">
        <f>RANK(K437, K$407:$K$438)</f>
        <v>11</v>
      </c>
      <c r="N437" s="538"/>
      <c r="O437" s="525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28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28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28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28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28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28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28"/>
    </row>
    <row r="438" spans="1:50" ht="14.25" customHeight="1">
      <c r="B438" s="501"/>
      <c r="C438" s="203">
        <v>32</v>
      </c>
      <c r="D438" s="206"/>
      <c r="E438" s="203"/>
      <c r="F438" s="203"/>
      <c r="G438" s="208"/>
      <c r="H438" s="526"/>
      <c r="I438" s="209"/>
      <c r="J438" s="209"/>
      <c r="K438" s="210"/>
      <c r="L438" s="527"/>
      <c r="M438" s="209"/>
      <c r="N438" s="538"/>
      <c r="O438" s="525"/>
      <c r="P438" s="205"/>
      <c r="Q438" s="211"/>
      <c r="R438" s="208"/>
      <c r="S438" s="205"/>
      <c r="T438" s="528"/>
      <c r="U438" s="205"/>
      <c r="V438" s="211"/>
      <c r="W438" s="208"/>
      <c r="X438" s="205"/>
      <c r="Y438" s="528"/>
      <c r="Z438" s="205"/>
      <c r="AA438" s="211"/>
      <c r="AB438" s="208"/>
      <c r="AC438" s="205"/>
      <c r="AD438" s="528"/>
      <c r="AE438" s="205"/>
      <c r="AF438" s="211"/>
      <c r="AG438" s="208"/>
      <c r="AH438" s="205"/>
      <c r="AI438" s="528"/>
      <c r="AJ438" s="205"/>
      <c r="AK438" s="211"/>
      <c r="AL438" s="208"/>
      <c r="AM438" s="205"/>
      <c r="AN438" s="528"/>
      <c r="AO438" s="205"/>
      <c r="AP438" s="211"/>
      <c r="AQ438" s="208"/>
      <c r="AR438" s="205"/>
      <c r="AS438" s="528"/>
      <c r="AT438" s="205"/>
      <c r="AU438" s="211"/>
      <c r="AV438" s="208"/>
      <c r="AW438" s="205"/>
      <c r="AX438" s="528"/>
    </row>
    <row r="439" spans="1:50" ht="14.25" customHeight="1" collapsed="1">
      <c r="B439" s="539" t="s">
        <v>220</v>
      </c>
      <c r="C439" s="540"/>
      <c r="D439" s="540"/>
      <c r="E439" s="540"/>
      <c r="F439" s="540"/>
      <c r="G439" s="540"/>
      <c r="H439" s="540"/>
      <c r="I439" s="540"/>
      <c r="J439" s="540"/>
      <c r="K439" s="540"/>
      <c r="L439" s="540"/>
      <c r="M439" s="541"/>
      <c r="N439" s="544" t="s">
        <v>130</v>
      </c>
      <c r="O439" s="544" t="s">
        <v>77</v>
      </c>
      <c r="P439" s="546">
        <f>AT402+1</f>
        <v>45951</v>
      </c>
      <c r="Q439" s="547"/>
      <c r="R439" s="547"/>
      <c r="S439" s="547"/>
      <c r="T439" s="547"/>
      <c r="U439" s="548">
        <f>P439+1</f>
        <v>45952</v>
      </c>
      <c r="V439" s="549"/>
      <c r="W439" s="549"/>
      <c r="X439" s="549"/>
      <c r="Y439" s="549"/>
      <c r="Z439" s="546">
        <f t="shared" ref="Z439" si="318">U439+1</f>
        <v>45953</v>
      </c>
      <c r="AA439" s="547"/>
      <c r="AB439" s="547"/>
      <c r="AC439" s="547"/>
      <c r="AD439" s="547"/>
      <c r="AE439" s="548">
        <f t="shared" ref="AE439" si="319">Z439+1</f>
        <v>45954</v>
      </c>
      <c r="AF439" s="549"/>
      <c r="AG439" s="549"/>
      <c r="AH439" s="549"/>
      <c r="AI439" s="549"/>
      <c r="AJ439" s="530">
        <f t="shared" ref="AJ439" si="320">AE439+1</f>
        <v>45955</v>
      </c>
      <c r="AK439" s="531"/>
      <c r="AL439" s="531"/>
      <c r="AM439" s="531"/>
      <c r="AN439" s="532"/>
      <c r="AO439" s="548">
        <f t="shared" ref="AO439" si="321">AJ439+1</f>
        <v>45956</v>
      </c>
      <c r="AP439" s="549"/>
      <c r="AQ439" s="549"/>
      <c r="AR439" s="549"/>
      <c r="AS439" s="549"/>
      <c r="AT439" s="530">
        <f t="shared" ref="AT439" si="322">AO439+1</f>
        <v>45957</v>
      </c>
      <c r="AU439" s="531"/>
      <c r="AV439" s="531"/>
      <c r="AW439" s="531"/>
      <c r="AX439" s="532"/>
    </row>
    <row r="440" spans="1:50" ht="14.25" customHeight="1">
      <c r="B440" s="542"/>
      <c r="C440" s="542"/>
      <c r="D440" s="542"/>
      <c r="E440" s="542"/>
      <c r="F440" s="542"/>
      <c r="G440" s="542"/>
      <c r="H440" s="542"/>
      <c r="I440" s="542"/>
      <c r="J440" s="542"/>
      <c r="K440" s="542"/>
      <c r="L440" s="542"/>
      <c r="M440" s="543"/>
      <c r="N440" s="545"/>
      <c r="O440" s="545"/>
      <c r="P440" s="533">
        <f>P439</f>
        <v>45951</v>
      </c>
      <c r="Q440" s="533"/>
      <c r="R440" s="533"/>
      <c r="S440" s="533"/>
      <c r="T440" s="533"/>
      <c r="U440" s="534">
        <f>U439</f>
        <v>45952</v>
      </c>
      <c r="V440" s="534"/>
      <c r="W440" s="534"/>
      <c r="X440" s="534"/>
      <c r="Y440" s="534"/>
      <c r="Z440" s="533">
        <f t="shared" ref="Z440" si="323">Z439</f>
        <v>45953</v>
      </c>
      <c r="AA440" s="533"/>
      <c r="AB440" s="533"/>
      <c r="AC440" s="533"/>
      <c r="AD440" s="533"/>
      <c r="AE440" s="534">
        <f t="shared" ref="AE440" si="324">AE439</f>
        <v>45954</v>
      </c>
      <c r="AF440" s="534"/>
      <c r="AG440" s="534"/>
      <c r="AH440" s="534"/>
      <c r="AI440" s="534"/>
      <c r="AJ440" s="535">
        <f t="shared" ref="AJ440" si="325">AJ439</f>
        <v>45955</v>
      </c>
      <c r="AK440" s="536"/>
      <c r="AL440" s="536"/>
      <c r="AM440" s="536"/>
      <c r="AN440" s="537"/>
      <c r="AO440" s="534">
        <f t="shared" ref="AO440" si="326">AO439</f>
        <v>45956</v>
      </c>
      <c r="AP440" s="534"/>
      <c r="AQ440" s="534"/>
      <c r="AR440" s="534"/>
      <c r="AS440" s="534"/>
      <c r="AT440" s="535">
        <f t="shared" ref="AT440" si="327">AT439</f>
        <v>45957</v>
      </c>
      <c r="AU440" s="536"/>
      <c r="AV440" s="536"/>
      <c r="AW440" s="536"/>
      <c r="AX440" s="537"/>
    </row>
    <row r="441" spans="1:50" ht="14.25" customHeight="1">
      <c r="B441" s="501" t="s">
        <v>131</v>
      </c>
      <c r="C441" s="501" t="s">
        <v>132</v>
      </c>
      <c r="D441" s="501"/>
      <c r="E441" s="501" t="s">
        <v>133</v>
      </c>
      <c r="F441" s="501"/>
      <c r="G441" s="501"/>
      <c r="H441" s="501" t="s">
        <v>134</v>
      </c>
      <c r="I441" s="529" t="s">
        <v>135</v>
      </c>
      <c r="J441" s="529"/>
      <c r="K441" s="529"/>
      <c r="L441" s="529" t="s">
        <v>134</v>
      </c>
      <c r="M441" s="529" t="s">
        <v>136</v>
      </c>
      <c r="N441" s="538"/>
      <c r="O441" s="525" t="s">
        <v>137</v>
      </c>
      <c r="P441" s="525" t="s">
        <v>138</v>
      </c>
      <c r="Q441" s="525"/>
      <c r="R441" s="525"/>
      <c r="S441" s="525"/>
      <c r="T441" s="525" t="s">
        <v>134</v>
      </c>
      <c r="U441" s="525" t="s">
        <v>138</v>
      </c>
      <c r="V441" s="525"/>
      <c r="W441" s="525"/>
      <c r="X441" s="525"/>
      <c r="Y441" s="525" t="s">
        <v>134</v>
      </c>
      <c r="Z441" s="525" t="s">
        <v>138</v>
      </c>
      <c r="AA441" s="525"/>
      <c r="AB441" s="525"/>
      <c r="AC441" s="525"/>
      <c r="AD441" s="525" t="s">
        <v>134</v>
      </c>
      <c r="AE441" s="525" t="s">
        <v>138</v>
      </c>
      <c r="AF441" s="525"/>
      <c r="AG441" s="525"/>
      <c r="AH441" s="525"/>
      <c r="AI441" s="525" t="s">
        <v>134</v>
      </c>
      <c r="AJ441" s="525" t="s">
        <v>138</v>
      </c>
      <c r="AK441" s="525"/>
      <c r="AL441" s="525"/>
      <c r="AM441" s="525"/>
      <c r="AN441" s="525" t="s">
        <v>134</v>
      </c>
      <c r="AO441" s="525" t="s">
        <v>138</v>
      </c>
      <c r="AP441" s="525"/>
      <c r="AQ441" s="525"/>
      <c r="AR441" s="525"/>
      <c r="AS441" s="525" t="s">
        <v>134</v>
      </c>
      <c r="AT441" s="525" t="s">
        <v>138</v>
      </c>
      <c r="AU441" s="525"/>
      <c r="AV441" s="525"/>
      <c r="AW441" s="525"/>
      <c r="AX441" s="525" t="s">
        <v>134</v>
      </c>
    </row>
    <row r="442" spans="1:50" ht="14.25" customHeight="1">
      <c r="B442" s="501"/>
      <c r="C442" s="501"/>
      <c r="D442" s="501"/>
      <c r="E442" s="501" t="s">
        <v>139</v>
      </c>
      <c r="F442" s="501"/>
      <c r="G442" s="501"/>
      <c r="H442" s="501"/>
      <c r="I442" s="529" t="s">
        <v>139</v>
      </c>
      <c r="J442" s="529"/>
      <c r="K442" s="529"/>
      <c r="L442" s="529"/>
      <c r="M442" s="529"/>
      <c r="N442" s="538"/>
      <c r="O442" s="525"/>
      <c r="P442" s="525" t="s">
        <v>140</v>
      </c>
      <c r="Q442" s="525"/>
      <c r="R442" s="525"/>
      <c r="S442" s="525"/>
      <c r="T442" s="525"/>
      <c r="U442" s="525" t="s">
        <v>140</v>
      </c>
      <c r="V442" s="525"/>
      <c r="W442" s="525"/>
      <c r="X442" s="525"/>
      <c r="Y442" s="525"/>
      <c r="Z442" s="525" t="s">
        <v>140</v>
      </c>
      <c r="AA442" s="525"/>
      <c r="AB442" s="525"/>
      <c r="AC442" s="525"/>
      <c r="AD442" s="525"/>
      <c r="AE442" s="525" t="s">
        <v>140</v>
      </c>
      <c r="AF442" s="525"/>
      <c r="AG442" s="525"/>
      <c r="AH442" s="525"/>
      <c r="AI442" s="525"/>
      <c r="AJ442" s="525" t="s">
        <v>140</v>
      </c>
      <c r="AK442" s="525"/>
      <c r="AL442" s="525"/>
      <c r="AM442" s="525"/>
      <c r="AN442" s="525"/>
      <c r="AO442" s="525" t="s">
        <v>140</v>
      </c>
      <c r="AP442" s="525"/>
      <c r="AQ442" s="525"/>
      <c r="AR442" s="525"/>
      <c r="AS442" s="525"/>
      <c r="AT442" s="525" t="s">
        <v>140</v>
      </c>
      <c r="AU442" s="525"/>
      <c r="AV442" s="525"/>
      <c r="AW442" s="525"/>
      <c r="AX442" s="525"/>
    </row>
    <row r="443" spans="1:50" ht="14.25" customHeight="1">
      <c r="A443" s="200"/>
      <c r="B443" s="501"/>
      <c r="C443" s="501"/>
      <c r="D443" s="501"/>
      <c r="E443" s="203" t="s">
        <v>141</v>
      </c>
      <c r="F443" s="203" t="s">
        <v>142</v>
      </c>
      <c r="G443" s="203" t="s">
        <v>143</v>
      </c>
      <c r="H443" s="501"/>
      <c r="I443" s="204" t="s">
        <v>141</v>
      </c>
      <c r="J443" s="204" t="s">
        <v>142</v>
      </c>
      <c r="K443" s="204" t="s">
        <v>143</v>
      </c>
      <c r="L443" s="529"/>
      <c r="M443" s="529"/>
      <c r="N443" s="538"/>
      <c r="O443" s="525"/>
      <c r="P443" s="205" t="s">
        <v>141</v>
      </c>
      <c r="Q443" s="205" t="s">
        <v>142</v>
      </c>
      <c r="R443" s="205" t="s">
        <v>143</v>
      </c>
      <c r="S443" s="205" t="s">
        <v>136</v>
      </c>
      <c r="T443" s="525"/>
      <c r="U443" s="205" t="s">
        <v>141</v>
      </c>
      <c r="V443" s="205" t="s">
        <v>142</v>
      </c>
      <c r="W443" s="205" t="s">
        <v>143</v>
      </c>
      <c r="X443" s="205" t="s">
        <v>136</v>
      </c>
      <c r="Y443" s="525"/>
      <c r="Z443" s="205" t="s">
        <v>141</v>
      </c>
      <c r="AA443" s="205" t="s">
        <v>142</v>
      </c>
      <c r="AB443" s="205" t="s">
        <v>143</v>
      </c>
      <c r="AC443" s="205" t="s">
        <v>136</v>
      </c>
      <c r="AD443" s="525"/>
      <c r="AE443" s="205" t="s">
        <v>141</v>
      </c>
      <c r="AF443" s="205" t="s">
        <v>142</v>
      </c>
      <c r="AG443" s="205" t="s">
        <v>143</v>
      </c>
      <c r="AH443" s="205" t="s">
        <v>136</v>
      </c>
      <c r="AI443" s="525"/>
      <c r="AJ443" s="205" t="s">
        <v>141</v>
      </c>
      <c r="AK443" s="205" t="s">
        <v>142</v>
      </c>
      <c r="AL443" s="205" t="s">
        <v>143</v>
      </c>
      <c r="AM443" s="205" t="s">
        <v>136</v>
      </c>
      <c r="AN443" s="525"/>
      <c r="AO443" s="205" t="s">
        <v>141</v>
      </c>
      <c r="AP443" s="205" t="s">
        <v>142</v>
      </c>
      <c r="AQ443" s="205" t="s">
        <v>143</v>
      </c>
      <c r="AR443" s="205" t="s">
        <v>136</v>
      </c>
      <c r="AS443" s="525"/>
      <c r="AT443" s="205" t="s">
        <v>141</v>
      </c>
      <c r="AU443" s="205" t="s">
        <v>142</v>
      </c>
      <c r="AV443" s="205" t="s">
        <v>143</v>
      </c>
      <c r="AW443" s="205" t="s">
        <v>136</v>
      </c>
      <c r="AX443" s="525"/>
    </row>
    <row r="444" spans="1:50" ht="14.25" customHeight="1">
      <c r="B444" s="501" t="s">
        <v>144</v>
      </c>
      <c r="C444" s="203">
        <v>1</v>
      </c>
      <c r="D444" s="206" t="s">
        <v>184</v>
      </c>
      <c r="E444" s="207">
        <v>4</v>
      </c>
      <c r="F444" s="203">
        <v>3300</v>
      </c>
      <c r="G444" s="208">
        <f>F444/E444</f>
        <v>825</v>
      </c>
      <c r="H444" s="526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27">
        <f>IFERROR(AVERAGE(K444:K476),"-")</f>
        <v>774.24829388798651</v>
      </c>
      <c r="M444" s="209">
        <f>RANK(K444, K$444:$K$476)</f>
        <v>13</v>
      </c>
      <c r="N444" s="538"/>
      <c r="O444" s="525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28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28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28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28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28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28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28">
        <f>AVERAGE(AV444:AV476)</f>
        <v>778.26988586555467</v>
      </c>
    </row>
    <row r="445" spans="1:50" ht="14.25" customHeight="1">
      <c r="B445" s="501"/>
      <c r="C445" s="203">
        <v>2</v>
      </c>
      <c r="D445" s="206" t="s">
        <v>181</v>
      </c>
      <c r="E445" s="207">
        <v>3</v>
      </c>
      <c r="F445" s="203">
        <v>3600</v>
      </c>
      <c r="G445" s="208">
        <f t="shared" ref="G445:G475" si="342">F445/E445</f>
        <v>1200</v>
      </c>
      <c r="H445" s="526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27"/>
      <c r="M445" s="209">
        <f>RANK(K445, K$444:$K$476)</f>
        <v>2</v>
      </c>
      <c r="N445" s="538"/>
      <c r="O445" s="525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28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28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28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28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28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28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28"/>
    </row>
    <row r="446" spans="1:50" ht="14.25" customHeight="1">
      <c r="B446" s="501"/>
      <c r="C446" s="203">
        <v>3</v>
      </c>
      <c r="D446" s="206" t="s">
        <v>183</v>
      </c>
      <c r="E446" s="207">
        <v>4</v>
      </c>
      <c r="F446" s="203">
        <v>3300</v>
      </c>
      <c r="G446" s="208">
        <f t="shared" si="342"/>
        <v>825</v>
      </c>
      <c r="H446" s="526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27"/>
      <c r="M446" s="209">
        <f>RANK(K446, K$444:$K$476)</f>
        <v>17</v>
      </c>
      <c r="N446" s="538"/>
      <c r="O446" s="525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28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28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28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28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28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28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28"/>
    </row>
    <row r="447" spans="1:50" ht="14.25" customHeight="1">
      <c r="B447" s="501"/>
      <c r="C447" s="203">
        <v>4</v>
      </c>
      <c r="D447" s="206" t="s">
        <v>177</v>
      </c>
      <c r="E447" s="207">
        <v>5</v>
      </c>
      <c r="F447" s="203">
        <v>3300</v>
      </c>
      <c r="G447" s="208">
        <f t="shared" si="342"/>
        <v>660</v>
      </c>
      <c r="H447" s="526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27"/>
      <c r="M447" s="209">
        <f>RANK(K447, K$444:$K$476)</f>
        <v>29</v>
      </c>
      <c r="N447" s="538"/>
      <c r="O447" s="525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28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28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28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28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28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28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28"/>
    </row>
    <row r="448" spans="1:50" ht="14.25" customHeight="1">
      <c r="B448" s="501"/>
      <c r="C448" s="203">
        <v>5</v>
      </c>
      <c r="D448" s="206" t="s">
        <v>175</v>
      </c>
      <c r="E448" s="207">
        <v>3</v>
      </c>
      <c r="F448" s="203">
        <v>3600</v>
      </c>
      <c r="G448" s="208">
        <f t="shared" si="342"/>
        <v>1200</v>
      </c>
      <c r="H448" s="526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27"/>
      <c r="M448" s="209">
        <f>RANK(K448, K$444:$K$476)</f>
        <v>3</v>
      </c>
      <c r="N448" s="538"/>
      <c r="O448" s="525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28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28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28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28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28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28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28"/>
    </row>
    <row r="449" spans="2:50" ht="14.25" customHeight="1">
      <c r="B449" s="501"/>
      <c r="C449" s="203">
        <v>6</v>
      </c>
      <c r="D449" s="206" t="s">
        <v>182</v>
      </c>
      <c r="E449" s="207">
        <v>3</v>
      </c>
      <c r="F449" s="203">
        <v>3000</v>
      </c>
      <c r="G449" s="208">
        <f t="shared" si="342"/>
        <v>1000</v>
      </c>
      <c r="H449" s="526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27"/>
      <c r="M449" s="209">
        <f>RANK(K449, K$444:$K$476)</f>
        <v>9</v>
      </c>
      <c r="N449" s="538"/>
      <c r="O449" s="525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28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28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28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28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28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28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28"/>
    </row>
    <row r="450" spans="2:50" ht="14.25" customHeight="1">
      <c r="B450" s="501"/>
      <c r="C450" s="203">
        <v>7</v>
      </c>
      <c r="D450" s="206" t="s">
        <v>180</v>
      </c>
      <c r="E450" s="207">
        <v>3</v>
      </c>
      <c r="F450" s="203">
        <v>3600</v>
      </c>
      <c r="G450" s="208">
        <f t="shared" si="342"/>
        <v>1200</v>
      </c>
      <c r="H450" s="526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27"/>
      <c r="M450" s="209">
        <f>RANK(K450, K$444:$K$476)</f>
        <v>4</v>
      </c>
      <c r="N450" s="538"/>
      <c r="O450" s="525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28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28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28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28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28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28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28"/>
    </row>
    <row r="451" spans="2:50" ht="14.25" customHeight="1">
      <c r="B451" s="501"/>
      <c r="C451" s="203">
        <v>8</v>
      </c>
      <c r="D451" s="206" t="s">
        <v>206</v>
      </c>
      <c r="E451" s="207">
        <v>4</v>
      </c>
      <c r="F451" s="203">
        <v>3000</v>
      </c>
      <c r="G451" s="208">
        <f t="shared" si="342"/>
        <v>750</v>
      </c>
      <c r="H451" s="526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27"/>
      <c r="M451" s="209">
        <f>RANK(K451, K$444:$K$476)</f>
        <v>24</v>
      </c>
      <c r="N451" s="538"/>
      <c r="O451" s="525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28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28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28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28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28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28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28"/>
    </row>
    <row r="452" spans="2:50" ht="14.25" customHeight="1">
      <c r="B452" s="501"/>
      <c r="C452" s="203">
        <v>9</v>
      </c>
      <c r="D452" s="206" t="s">
        <v>179</v>
      </c>
      <c r="E452" s="207">
        <v>4</v>
      </c>
      <c r="F452" s="203">
        <v>3300</v>
      </c>
      <c r="G452" s="208">
        <f t="shared" si="342"/>
        <v>825</v>
      </c>
      <c r="H452" s="526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27"/>
      <c r="M452" s="209">
        <f>RANK(K452, K$444:$K$476)</f>
        <v>20</v>
      </c>
      <c r="N452" s="538"/>
      <c r="O452" s="525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28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28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28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28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28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28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28"/>
    </row>
    <row r="453" spans="2:50" ht="14.25" customHeight="1">
      <c r="B453" s="501"/>
      <c r="C453" s="203">
        <v>10</v>
      </c>
      <c r="D453" s="206" t="s">
        <v>207</v>
      </c>
      <c r="E453" s="207">
        <v>4</v>
      </c>
      <c r="F453" s="203">
        <v>3300</v>
      </c>
      <c r="G453" s="208">
        <f t="shared" si="342"/>
        <v>825</v>
      </c>
      <c r="H453" s="526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27"/>
      <c r="M453" s="209">
        <f>RANK(K453, K$444:$K$476)</f>
        <v>21</v>
      </c>
      <c r="N453" s="538"/>
      <c r="O453" s="525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28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28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28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28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28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28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28"/>
    </row>
    <row r="454" spans="2:50" ht="14.25" customHeight="1">
      <c r="B454" s="501"/>
      <c r="C454" s="203">
        <v>11</v>
      </c>
      <c r="D454" s="206" t="s">
        <v>174</v>
      </c>
      <c r="E454" s="207">
        <v>4</v>
      </c>
      <c r="F454" s="203">
        <v>3300</v>
      </c>
      <c r="G454" s="208">
        <f t="shared" si="342"/>
        <v>825</v>
      </c>
      <c r="H454" s="526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27"/>
      <c r="M454" s="209">
        <f>RANK(K454, K$444:$K$476)</f>
        <v>22</v>
      </c>
      <c r="N454" s="538"/>
      <c r="O454" s="525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28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28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28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28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28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28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28"/>
    </row>
    <row r="455" spans="2:50" ht="14.25" customHeight="1">
      <c r="B455" s="501"/>
      <c r="C455" s="203">
        <v>12</v>
      </c>
      <c r="D455" s="206" t="s">
        <v>209</v>
      </c>
      <c r="E455" s="207">
        <v>4</v>
      </c>
      <c r="F455" s="203">
        <v>3300</v>
      </c>
      <c r="G455" s="208">
        <f t="shared" si="342"/>
        <v>825</v>
      </c>
      <c r="H455" s="526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27"/>
      <c r="M455" s="209">
        <f>RANK(K455, K$444:$K$476)</f>
        <v>19</v>
      </c>
      <c r="N455" s="538"/>
      <c r="O455" s="525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28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28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28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28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28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28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28"/>
    </row>
    <row r="456" spans="2:50" ht="14.25" customHeight="1">
      <c r="B456" s="501"/>
      <c r="C456" s="203">
        <v>13</v>
      </c>
      <c r="D456" s="206" t="s">
        <v>212</v>
      </c>
      <c r="E456" s="207">
        <v>4</v>
      </c>
      <c r="F456" s="203">
        <v>3300</v>
      </c>
      <c r="G456" s="208">
        <f t="shared" si="342"/>
        <v>825</v>
      </c>
      <c r="H456" s="526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27"/>
      <c r="M456" s="209">
        <f>RANK(K456, K$444:$K$476)</f>
        <v>12</v>
      </c>
      <c r="N456" s="538"/>
      <c r="O456" s="525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28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28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28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28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28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28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28"/>
    </row>
    <row r="457" spans="2:50" ht="14.25" customHeight="1">
      <c r="B457" s="501"/>
      <c r="C457" s="203">
        <v>14</v>
      </c>
      <c r="D457" s="206" t="s">
        <v>178</v>
      </c>
      <c r="E457" s="207">
        <v>3</v>
      </c>
      <c r="F457" s="203">
        <v>3000</v>
      </c>
      <c r="G457" s="208">
        <f t="shared" si="342"/>
        <v>1000</v>
      </c>
      <c r="H457" s="526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27"/>
      <c r="M457" s="209">
        <f>RANK(K457, K$444:$K$476)</f>
        <v>10</v>
      </c>
      <c r="N457" s="538"/>
      <c r="O457" s="525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28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28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28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28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28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28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28"/>
    </row>
    <row r="458" spans="2:50" ht="14.25" customHeight="1">
      <c r="B458" s="501"/>
      <c r="C458" s="203">
        <v>15</v>
      </c>
      <c r="D458" s="206" t="s">
        <v>219</v>
      </c>
      <c r="E458" s="207">
        <v>3</v>
      </c>
      <c r="F458" s="203">
        <v>3300</v>
      </c>
      <c r="G458" s="208">
        <f t="shared" si="342"/>
        <v>1100</v>
      </c>
      <c r="H458" s="526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27"/>
      <c r="M458" s="209">
        <f>RANK(K458, K$444:$K$476)</f>
        <v>8</v>
      </c>
      <c r="N458" s="538"/>
      <c r="O458" s="525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28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28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28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28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28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28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28"/>
    </row>
    <row r="459" spans="2:50" ht="14.25" customHeight="1">
      <c r="B459" s="501"/>
      <c r="C459" s="203">
        <v>16</v>
      </c>
      <c r="D459" s="206" t="s">
        <v>198</v>
      </c>
      <c r="E459" s="207">
        <v>4</v>
      </c>
      <c r="F459" s="203">
        <v>3300</v>
      </c>
      <c r="G459" s="208">
        <f t="shared" si="342"/>
        <v>825</v>
      </c>
      <c r="H459" s="526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27"/>
      <c r="M459" s="209">
        <f>RANK(K459, K$444:$K$476)</f>
        <v>14</v>
      </c>
      <c r="N459" s="538"/>
      <c r="O459" s="525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28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28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28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28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28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28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28"/>
    </row>
    <row r="460" spans="2:50" ht="14.25" customHeight="1">
      <c r="B460" s="501"/>
      <c r="C460" s="203">
        <v>17</v>
      </c>
      <c r="D460" s="206" t="s">
        <v>197</v>
      </c>
      <c r="E460" s="207">
        <v>3</v>
      </c>
      <c r="F460" s="203">
        <v>3600</v>
      </c>
      <c r="G460" s="208">
        <f t="shared" si="342"/>
        <v>1200</v>
      </c>
      <c r="H460" s="526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27"/>
      <c r="M460" s="209">
        <f>RANK(K460, K$444:$K$476)</f>
        <v>1</v>
      </c>
      <c r="N460" s="538"/>
      <c r="O460" s="525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28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28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28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28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28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28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28"/>
    </row>
    <row r="461" spans="2:50" ht="14.25" customHeight="1">
      <c r="B461" s="501"/>
      <c r="C461" s="203">
        <v>18</v>
      </c>
      <c r="D461" s="206" t="s">
        <v>199</v>
      </c>
      <c r="E461" s="207">
        <v>4</v>
      </c>
      <c r="F461" s="203">
        <v>3300</v>
      </c>
      <c r="G461" s="208">
        <f t="shared" si="342"/>
        <v>825</v>
      </c>
      <c r="H461" s="526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27"/>
      <c r="M461" s="209">
        <f>RANK(K461, K$444:$K$476)</f>
        <v>15</v>
      </c>
      <c r="N461" s="538"/>
      <c r="O461" s="525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28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28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28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28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28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28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28"/>
    </row>
    <row r="462" spans="2:50" ht="14.25" customHeight="1">
      <c r="B462" s="501"/>
      <c r="C462" s="203">
        <v>19</v>
      </c>
      <c r="D462" s="206" t="s">
        <v>193</v>
      </c>
      <c r="E462" s="207">
        <v>5</v>
      </c>
      <c r="F462" s="203">
        <v>3300</v>
      </c>
      <c r="G462" s="208">
        <f t="shared" si="342"/>
        <v>660</v>
      </c>
      <c r="H462" s="526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27"/>
      <c r="M462" s="209">
        <f>RANK(K462, K$444:$K$476)</f>
        <v>30</v>
      </c>
      <c r="N462" s="538"/>
      <c r="O462" s="525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28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28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28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28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28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28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28"/>
    </row>
    <row r="463" spans="2:50" ht="14.25" customHeight="1">
      <c r="B463" s="501"/>
      <c r="C463" s="203">
        <v>20</v>
      </c>
      <c r="D463" s="206" t="s">
        <v>190</v>
      </c>
      <c r="E463" s="207">
        <v>3</v>
      </c>
      <c r="F463" s="203">
        <v>3600</v>
      </c>
      <c r="G463" s="208">
        <f t="shared" si="342"/>
        <v>1200</v>
      </c>
      <c r="H463" s="526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27"/>
      <c r="M463" s="209">
        <f>RANK(K463, K$444:$K$476)</f>
        <v>6</v>
      </c>
      <c r="N463" s="538"/>
      <c r="O463" s="525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28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28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28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28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28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28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28"/>
    </row>
    <row r="464" spans="2:50" ht="14.25" customHeight="1">
      <c r="B464" s="501"/>
      <c r="C464" s="203">
        <v>21</v>
      </c>
      <c r="D464" s="206" t="s">
        <v>196</v>
      </c>
      <c r="E464" s="207">
        <v>3</v>
      </c>
      <c r="F464" s="203">
        <v>3600</v>
      </c>
      <c r="G464" s="208">
        <f t="shared" si="342"/>
        <v>1200</v>
      </c>
      <c r="H464" s="526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27"/>
      <c r="M464" s="209">
        <f>RANK(K464, K$444:$K$476)</f>
        <v>5</v>
      </c>
      <c r="N464" s="538"/>
      <c r="O464" s="525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28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28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28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28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28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28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28"/>
    </row>
    <row r="465" spans="2:57" ht="14.25" customHeight="1">
      <c r="B465" s="501"/>
      <c r="C465" s="203">
        <v>22</v>
      </c>
      <c r="D465" s="206" t="s">
        <v>195</v>
      </c>
      <c r="E465" s="207">
        <v>4</v>
      </c>
      <c r="F465" s="203">
        <v>3300</v>
      </c>
      <c r="G465" s="208">
        <f t="shared" si="342"/>
        <v>825</v>
      </c>
      <c r="H465" s="526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27"/>
      <c r="M465" s="209">
        <f>RANK(K465, K$444:$K$476)</f>
        <v>18</v>
      </c>
      <c r="N465" s="538"/>
      <c r="O465" s="525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28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28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28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28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28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28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28"/>
    </row>
    <row r="466" spans="2:57" ht="14.25" customHeight="1">
      <c r="B466" s="501"/>
      <c r="C466" s="203">
        <v>23</v>
      </c>
      <c r="D466" s="206" t="s">
        <v>188</v>
      </c>
      <c r="E466" s="207">
        <v>4</v>
      </c>
      <c r="F466" s="203">
        <v>3300</v>
      </c>
      <c r="G466" s="208">
        <f t="shared" si="342"/>
        <v>825</v>
      </c>
      <c r="H466" s="526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27"/>
      <c r="M466" s="209">
        <f>RANK(K466, K$444:$K$476)</f>
        <v>23</v>
      </c>
      <c r="N466" s="538"/>
      <c r="O466" s="525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28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28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28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28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28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28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28"/>
    </row>
    <row r="467" spans="2:57" ht="14.25" customHeight="1">
      <c r="B467" s="501"/>
      <c r="C467" s="203">
        <v>24</v>
      </c>
      <c r="D467" s="206" t="s">
        <v>192</v>
      </c>
      <c r="E467" s="207">
        <v>4</v>
      </c>
      <c r="F467" s="203">
        <v>3000</v>
      </c>
      <c r="G467" s="208">
        <f t="shared" si="342"/>
        <v>750</v>
      </c>
      <c r="H467" s="526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27"/>
      <c r="M467" s="209">
        <f>RANK(K467, K$444:$K$476)</f>
        <v>25</v>
      </c>
      <c r="N467" s="538"/>
      <c r="O467" s="525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28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28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28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28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28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28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28"/>
    </row>
    <row r="468" spans="2:57" ht="14.25" customHeight="1">
      <c r="B468" s="501"/>
      <c r="C468" s="203">
        <v>25</v>
      </c>
      <c r="D468" s="206" t="s">
        <v>185</v>
      </c>
      <c r="E468" s="207">
        <v>4</v>
      </c>
      <c r="F468" s="203">
        <v>3000</v>
      </c>
      <c r="G468" s="208">
        <f t="shared" si="342"/>
        <v>750</v>
      </c>
      <c r="H468" s="526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27"/>
      <c r="M468" s="209">
        <f>RANK(K468, K$444:$K$476)</f>
        <v>27</v>
      </c>
      <c r="N468" s="538"/>
      <c r="O468" s="525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28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28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28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28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28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28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28"/>
    </row>
    <row r="469" spans="2:57" ht="14.25" customHeight="1">
      <c r="B469" s="501"/>
      <c r="C469" s="203">
        <v>26</v>
      </c>
      <c r="D469" s="206" t="s">
        <v>187</v>
      </c>
      <c r="E469" s="207">
        <v>4</v>
      </c>
      <c r="F469" s="203">
        <v>3000</v>
      </c>
      <c r="G469" s="208">
        <f t="shared" si="342"/>
        <v>750</v>
      </c>
      <c r="H469" s="526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27"/>
      <c r="M469" s="209">
        <f>RANK(K469, K$444:$K$476)</f>
        <v>26</v>
      </c>
      <c r="N469" s="538"/>
      <c r="O469" s="525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28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28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28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28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28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28"/>
      <c r="AT469" s="211"/>
      <c r="AU469" s="211"/>
      <c r="AV469" s="208"/>
      <c r="AW469" s="205"/>
      <c r="AX469" s="528"/>
    </row>
    <row r="470" spans="2:57" ht="14.25" customHeight="1">
      <c r="B470" s="501"/>
      <c r="C470" s="203">
        <v>27</v>
      </c>
      <c r="D470" s="206" t="s">
        <v>191</v>
      </c>
      <c r="E470" s="207">
        <v>4</v>
      </c>
      <c r="F470" s="203">
        <v>3300</v>
      </c>
      <c r="G470" s="208">
        <f t="shared" si="342"/>
        <v>825</v>
      </c>
      <c r="H470" s="526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27"/>
      <c r="M470" s="209">
        <f>RANK(K470, K$444:$K$476)</f>
        <v>16</v>
      </c>
      <c r="N470" s="538"/>
      <c r="O470" s="525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28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28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28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28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28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28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28"/>
    </row>
    <row r="471" spans="2:57" ht="14.25" customHeight="1">
      <c r="B471" s="501"/>
      <c r="C471" s="203">
        <v>28</v>
      </c>
      <c r="D471" s="206" t="s">
        <v>216</v>
      </c>
      <c r="E471" s="207">
        <v>3</v>
      </c>
      <c r="F471" s="203">
        <v>3300</v>
      </c>
      <c r="G471" s="208">
        <f t="shared" si="342"/>
        <v>1100</v>
      </c>
      <c r="H471" s="526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27"/>
      <c r="M471" s="209">
        <f>RANK(K471, K$444:$K$476)</f>
        <v>7</v>
      </c>
      <c r="N471" s="538"/>
      <c r="O471" s="525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28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28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28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28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28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28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28"/>
    </row>
    <row r="472" spans="2:57" ht="14.25" customHeight="1">
      <c r="B472" s="501"/>
      <c r="C472" s="203">
        <v>29</v>
      </c>
      <c r="D472" s="206" t="s">
        <v>210</v>
      </c>
      <c r="E472" s="207">
        <v>6</v>
      </c>
      <c r="F472" s="203">
        <v>3600</v>
      </c>
      <c r="G472" s="208">
        <f t="shared" si="342"/>
        <v>600</v>
      </c>
      <c r="H472" s="526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27"/>
      <c r="M472" s="209">
        <f>RANK(K472, K$444:$K$476)</f>
        <v>31</v>
      </c>
      <c r="N472" s="538"/>
      <c r="O472" s="525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28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28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28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28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28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28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28"/>
    </row>
    <row r="473" spans="2:57" ht="14.25" customHeight="1">
      <c r="B473" s="501"/>
      <c r="C473" s="203">
        <v>30</v>
      </c>
      <c r="D473" s="206" t="s">
        <v>194</v>
      </c>
      <c r="E473" s="203">
        <v>3</v>
      </c>
      <c r="F473" s="203">
        <v>3000</v>
      </c>
      <c r="G473" s="208">
        <f t="shared" si="342"/>
        <v>1000</v>
      </c>
      <c r="H473" s="526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27"/>
      <c r="M473" s="209">
        <f>RANK(K473, K$444:$K$476)</f>
        <v>11</v>
      </c>
      <c r="N473" s="538"/>
      <c r="O473" s="525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28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28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28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28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28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28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28"/>
    </row>
    <row r="474" spans="2:57" ht="14.25" customHeight="1">
      <c r="B474" s="501"/>
      <c r="C474" s="203">
        <v>31</v>
      </c>
      <c r="D474" s="206" t="s">
        <v>221</v>
      </c>
      <c r="E474" s="203">
        <v>4</v>
      </c>
      <c r="F474" s="203">
        <v>3000</v>
      </c>
      <c r="G474" s="208">
        <f t="shared" si="342"/>
        <v>750</v>
      </c>
      <c r="H474" s="526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27"/>
      <c r="M474" s="209">
        <f>RANK(K474, K$444:$K$476)</f>
        <v>28</v>
      </c>
      <c r="N474" s="538"/>
      <c r="O474" s="525"/>
      <c r="P474" s="211"/>
      <c r="Q474" s="211"/>
      <c r="R474" s="208"/>
      <c r="S474" s="205"/>
      <c r="T474" s="528"/>
      <c r="U474" s="211"/>
      <c r="V474" s="211"/>
      <c r="W474" s="208"/>
      <c r="X474" s="205"/>
      <c r="Y474" s="528"/>
      <c r="Z474" s="211"/>
      <c r="AA474" s="211"/>
      <c r="AB474" s="208"/>
      <c r="AC474" s="205"/>
      <c r="AD474" s="528"/>
      <c r="AE474" s="211"/>
      <c r="AF474" s="211"/>
      <c r="AG474" s="208"/>
      <c r="AH474" s="205"/>
      <c r="AI474" s="528"/>
      <c r="AJ474" s="211"/>
      <c r="AK474" s="211"/>
      <c r="AL474" s="208"/>
      <c r="AM474" s="205"/>
      <c r="AN474" s="528"/>
      <c r="AO474" s="211"/>
      <c r="AP474" s="211"/>
      <c r="AQ474" s="208"/>
      <c r="AR474" s="205"/>
      <c r="AS474" s="528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28"/>
    </row>
    <row r="475" spans="2:57" ht="14.25" customHeight="1">
      <c r="B475" s="501"/>
      <c r="C475" s="203">
        <v>32</v>
      </c>
      <c r="D475" s="206" t="s">
        <v>222</v>
      </c>
      <c r="E475" s="203">
        <v>12</v>
      </c>
      <c r="F475" s="203">
        <v>3600</v>
      </c>
      <c r="G475" s="208">
        <f t="shared" si="342"/>
        <v>300</v>
      </c>
      <c r="H475" s="526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27"/>
      <c r="M475" s="209">
        <f>RANK(K475, K$444:$K$476)</f>
        <v>32</v>
      </c>
      <c r="N475" s="538"/>
      <c r="O475" s="525"/>
      <c r="P475" s="211"/>
      <c r="Q475" s="211"/>
      <c r="R475" s="208"/>
      <c r="S475" s="205"/>
      <c r="T475" s="528"/>
      <c r="U475" s="211"/>
      <c r="V475" s="211"/>
      <c r="W475" s="208"/>
      <c r="X475" s="205"/>
      <c r="Y475" s="528"/>
      <c r="Z475" s="211"/>
      <c r="AA475" s="211"/>
      <c r="AB475" s="208"/>
      <c r="AC475" s="205"/>
      <c r="AD475" s="528"/>
      <c r="AE475" s="211"/>
      <c r="AF475" s="211"/>
      <c r="AG475" s="208"/>
      <c r="AH475" s="205"/>
      <c r="AI475" s="528"/>
      <c r="AJ475" s="211"/>
      <c r="AK475" s="211"/>
      <c r="AL475" s="208"/>
      <c r="AM475" s="205"/>
      <c r="AN475" s="528"/>
      <c r="AO475" s="211"/>
      <c r="AP475" s="211"/>
      <c r="AQ475" s="208"/>
      <c r="AR475" s="205"/>
      <c r="AS475" s="528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28"/>
    </row>
    <row r="476" spans="2:57" ht="14.25" customHeight="1">
      <c r="B476" s="501"/>
      <c r="C476" s="203">
        <v>33</v>
      </c>
      <c r="D476" s="206"/>
      <c r="E476" s="203"/>
      <c r="F476" s="203"/>
      <c r="G476" s="208"/>
      <c r="H476" s="526"/>
      <c r="I476" s="209"/>
      <c r="J476" s="209"/>
      <c r="K476" s="210"/>
      <c r="L476" s="527"/>
      <c r="M476" s="209"/>
      <c r="N476" s="538"/>
      <c r="O476" s="525"/>
      <c r="P476" s="205"/>
      <c r="Q476" s="211"/>
      <c r="R476" s="208"/>
      <c r="S476" s="205"/>
      <c r="T476" s="528"/>
      <c r="U476" s="205"/>
      <c r="V476" s="211"/>
      <c r="W476" s="208"/>
      <c r="X476" s="205"/>
      <c r="Y476" s="528"/>
      <c r="Z476" s="205"/>
      <c r="AA476" s="211"/>
      <c r="AB476" s="208"/>
      <c r="AC476" s="205"/>
      <c r="AD476" s="528"/>
      <c r="AE476" s="205"/>
      <c r="AF476" s="211"/>
      <c r="AG476" s="208"/>
      <c r="AH476" s="205"/>
      <c r="AI476" s="528"/>
      <c r="AJ476" s="205"/>
      <c r="AK476" s="211"/>
      <c r="AL476" s="208"/>
      <c r="AM476" s="205"/>
      <c r="AN476" s="528"/>
      <c r="AO476" s="205"/>
      <c r="AP476" s="211"/>
      <c r="AQ476" s="208"/>
      <c r="AR476" s="205"/>
      <c r="AS476" s="528"/>
      <c r="AT476" s="205"/>
      <c r="AU476" s="211"/>
      <c r="AV476" s="208"/>
      <c r="AW476" s="205"/>
      <c r="AX476" s="528"/>
    </row>
    <row r="477" spans="2:57" ht="14.25" customHeight="1" collapsed="1">
      <c r="B477" s="539" t="s">
        <v>223</v>
      </c>
      <c r="C477" s="540"/>
      <c r="D477" s="540"/>
      <c r="E477" s="540"/>
      <c r="F477" s="540"/>
      <c r="G477" s="540"/>
      <c r="H477" s="540"/>
      <c r="I477" s="540"/>
      <c r="J477" s="540"/>
      <c r="K477" s="540"/>
      <c r="L477" s="540"/>
      <c r="M477" s="541"/>
      <c r="N477" s="544" t="s">
        <v>130</v>
      </c>
      <c r="O477" s="544" t="s">
        <v>77</v>
      </c>
      <c r="P477" s="447"/>
      <c r="Q477" s="546">
        <f>BA439+1</f>
        <v>1</v>
      </c>
      <c r="R477" s="547"/>
      <c r="S477" s="547"/>
      <c r="T477" s="547"/>
      <c r="U477" s="547"/>
      <c r="V477" s="449"/>
      <c r="W477" s="548">
        <f>Q477+1</f>
        <v>2</v>
      </c>
      <c r="X477" s="549"/>
      <c r="Y477" s="549"/>
      <c r="Z477" s="549"/>
      <c r="AA477" s="549"/>
      <c r="AB477" s="449"/>
      <c r="AC477" s="546">
        <f t="shared" ref="AC477" si="348">W477+1</f>
        <v>3</v>
      </c>
      <c r="AD477" s="547"/>
      <c r="AE477" s="547"/>
      <c r="AF477" s="547"/>
      <c r="AG477" s="547"/>
      <c r="AH477" s="449"/>
      <c r="AI477" s="548">
        <f t="shared" ref="AI477" si="349">AC477+1</f>
        <v>4</v>
      </c>
      <c r="AJ477" s="549"/>
      <c r="AK477" s="549"/>
      <c r="AL477" s="549"/>
      <c r="AM477" s="549"/>
      <c r="AN477" s="449"/>
      <c r="AO477" s="530">
        <f t="shared" ref="AO477" si="350">AI477+1</f>
        <v>5</v>
      </c>
      <c r="AP477" s="531"/>
      <c r="AQ477" s="531"/>
      <c r="AR477" s="531"/>
      <c r="AS477" s="532"/>
      <c r="AT477" s="449"/>
      <c r="AU477" s="548">
        <f t="shared" ref="AU477" si="351">AO477+1</f>
        <v>6</v>
      </c>
      <c r="AV477" s="549"/>
      <c r="AW477" s="549"/>
      <c r="AX477" s="549"/>
      <c r="AY477" s="549"/>
      <c r="AZ477" s="449"/>
      <c r="BA477" s="530">
        <f t="shared" ref="BA477" si="352">AU477+1</f>
        <v>7</v>
      </c>
      <c r="BB477" s="531"/>
      <c r="BC477" s="531"/>
      <c r="BD477" s="531"/>
      <c r="BE477" s="532"/>
    </row>
    <row r="478" spans="2:57" ht="14.25" customHeight="1">
      <c r="B478" s="542"/>
      <c r="C478" s="542"/>
      <c r="D478" s="542"/>
      <c r="E478" s="542"/>
      <c r="F478" s="542"/>
      <c r="G478" s="542"/>
      <c r="H478" s="542"/>
      <c r="I478" s="542"/>
      <c r="J478" s="542"/>
      <c r="K478" s="542"/>
      <c r="L478" s="542"/>
      <c r="M478" s="543"/>
      <c r="N478" s="545"/>
      <c r="O478" s="545"/>
      <c r="P478" s="448"/>
      <c r="Q478" s="533">
        <f>Q477</f>
        <v>1</v>
      </c>
      <c r="R478" s="533"/>
      <c r="S478" s="533"/>
      <c r="T478" s="533"/>
      <c r="U478" s="533"/>
      <c r="V478" s="450"/>
      <c r="W478" s="534">
        <f>W477</f>
        <v>2</v>
      </c>
      <c r="X478" s="534"/>
      <c r="Y478" s="534"/>
      <c r="Z478" s="534"/>
      <c r="AA478" s="534"/>
      <c r="AB478" s="450"/>
      <c r="AC478" s="533">
        <f t="shared" ref="AC478" si="353">AC477</f>
        <v>3</v>
      </c>
      <c r="AD478" s="533"/>
      <c r="AE478" s="533"/>
      <c r="AF478" s="533"/>
      <c r="AG478" s="533"/>
      <c r="AH478" s="450"/>
      <c r="AI478" s="534">
        <f t="shared" ref="AI478" si="354">AI477</f>
        <v>4</v>
      </c>
      <c r="AJ478" s="534"/>
      <c r="AK478" s="534"/>
      <c r="AL478" s="534"/>
      <c r="AM478" s="534"/>
      <c r="AN478" s="450"/>
      <c r="AO478" s="535">
        <f t="shared" ref="AO478" si="355">AO477</f>
        <v>5</v>
      </c>
      <c r="AP478" s="536"/>
      <c r="AQ478" s="536"/>
      <c r="AR478" s="536"/>
      <c r="AS478" s="537"/>
      <c r="AT478" s="450"/>
      <c r="AU478" s="534">
        <f t="shared" ref="AU478" si="356">AU477</f>
        <v>6</v>
      </c>
      <c r="AV478" s="534"/>
      <c r="AW478" s="534"/>
      <c r="AX478" s="534"/>
      <c r="AY478" s="534"/>
      <c r="AZ478" s="450"/>
      <c r="BA478" s="535">
        <f t="shared" ref="BA478" si="357">BA477</f>
        <v>7</v>
      </c>
      <c r="BB478" s="536"/>
      <c r="BC478" s="536"/>
      <c r="BD478" s="536"/>
      <c r="BE478" s="537"/>
    </row>
    <row r="479" spans="2:57" ht="14.25" customHeight="1">
      <c r="B479" s="501" t="s">
        <v>131</v>
      </c>
      <c r="C479" s="501" t="s">
        <v>132</v>
      </c>
      <c r="D479" s="501"/>
      <c r="E479" s="501" t="s">
        <v>133</v>
      </c>
      <c r="F479" s="501"/>
      <c r="G479" s="501"/>
      <c r="H479" s="501" t="s">
        <v>134</v>
      </c>
      <c r="I479" s="529" t="s">
        <v>135</v>
      </c>
      <c r="J479" s="529"/>
      <c r="K479" s="529"/>
      <c r="L479" s="529" t="s">
        <v>134</v>
      </c>
      <c r="M479" s="529" t="s">
        <v>136</v>
      </c>
      <c r="N479" s="538"/>
      <c r="O479" s="525" t="s">
        <v>137</v>
      </c>
      <c r="P479" s="205"/>
      <c r="Q479" s="525" t="s">
        <v>138</v>
      </c>
      <c r="R479" s="525"/>
      <c r="S479" s="525"/>
      <c r="T479" s="525"/>
      <c r="U479" s="525" t="s">
        <v>134</v>
      </c>
      <c r="V479" s="205"/>
      <c r="W479" s="525" t="s">
        <v>138</v>
      </c>
      <c r="X479" s="525"/>
      <c r="Y479" s="525"/>
      <c r="Z479" s="525"/>
      <c r="AA479" s="525" t="s">
        <v>134</v>
      </c>
      <c r="AB479" s="205"/>
      <c r="AC479" s="525" t="s">
        <v>138</v>
      </c>
      <c r="AD479" s="525"/>
      <c r="AE479" s="525"/>
      <c r="AF479" s="525"/>
      <c r="AG479" s="525" t="s">
        <v>134</v>
      </c>
      <c r="AH479" s="205"/>
      <c r="AI479" s="525" t="s">
        <v>138</v>
      </c>
      <c r="AJ479" s="525"/>
      <c r="AK479" s="525"/>
      <c r="AL479" s="525"/>
      <c r="AM479" s="525" t="s">
        <v>134</v>
      </c>
      <c r="AN479" s="205"/>
      <c r="AO479" s="525" t="s">
        <v>138</v>
      </c>
      <c r="AP479" s="525"/>
      <c r="AQ479" s="525"/>
      <c r="AR479" s="525"/>
      <c r="AS479" s="525" t="s">
        <v>134</v>
      </c>
      <c r="AT479" s="205"/>
      <c r="AU479" s="525" t="s">
        <v>138</v>
      </c>
      <c r="AV479" s="525"/>
      <c r="AW479" s="525"/>
      <c r="AX479" s="525"/>
      <c r="AY479" s="525" t="s">
        <v>134</v>
      </c>
      <c r="AZ479" s="205"/>
      <c r="BA479" s="525" t="s">
        <v>138</v>
      </c>
      <c r="BB479" s="525"/>
      <c r="BC479" s="525"/>
      <c r="BD479" s="525"/>
      <c r="BE479" s="525" t="s">
        <v>134</v>
      </c>
    </row>
    <row r="480" spans="2:57" ht="14.25" customHeight="1">
      <c r="B480" s="501"/>
      <c r="C480" s="501"/>
      <c r="D480" s="501"/>
      <c r="E480" s="501" t="s">
        <v>139</v>
      </c>
      <c r="F480" s="501"/>
      <c r="G480" s="501"/>
      <c r="H480" s="501"/>
      <c r="I480" s="529" t="s">
        <v>139</v>
      </c>
      <c r="J480" s="529"/>
      <c r="K480" s="529"/>
      <c r="L480" s="529"/>
      <c r="M480" s="529"/>
      <c r="N480" s="538"/>
      <c r="O480" s="525"/>
      <c r="P480" s="205"/>
      <c r="Q480" s="525" t="s">
        <v>140</v>
      </c>
      <c r="R480" s="525"/>
      <c r="S480" s="525"/>
      <c r="T480" s="525"/>
      <c r="U480" s="525"/>
      <c r="V480" s="205"/>
      <c r="W480" s="525" t="s">
        <v>140</v>
      </c>
      <c r="X480" s="525"/>
      <c r="Y480" s="525"/>
      <c r="Z480" s="525"/>
      <c r="AA480" s="525"/>
      <c r="AB480" s="205"/>
      <c r="AC480" s="525" t="s">
        <v>140</v>
      </c>
      <c r="AD480" s="525"/>
      <c r="AE480" s="525"/>
      <c r="AF480" s="525"/>
      <c r="AG480" s="525"/>
      <c r="AH480" s="205"/>
      <c r="AI480" s="525" t="s">
        <v>140</v>
      </c>
      <c r="AJ480" s="525"/>
      <c r="AK480" s="525"/>
      <c r="AL480" s="525"/>
      <c r="AM480" s="525"/>
      <c r="AN480" s="205"/>
      <c r="AO480" s="525" t="s">
        <v>140</v>
      </c>
      <c r="AP480" s="525"/>
      <c r="AQ480" s="525"/>
      <c r="AR480" s="525"/>
      <c r="AS480" s="525"/>
      <c r="AT480" s="205"/>
      <c r="AU480" s="525" t="s">
        <v>140</v>
      </c>
      <c r="AV480" s="525"/>
      <c r="AW480" s="525"/>
      <c r="AX480" s="525"/>
      <c r="AY480" s="525"/>
      <c r="AZ480" s="205"/>
      <c r="BA480" s="525" t="s">
        <v>140</v>
      </c>
      <c r="BB480" s="525"/>
      <c r="BC480" s="525"/>
      <c r="BD480" s="525"/>
      <c r="BE480" s="525"/>
    </row>
    <row r="481" spans="1:57" ht="14.25" customHeight="1">
      <c r="A481" s="200"/>
      <c r="B481" s="501"/>
      <c r="C481" s="501"/>
      <c r="D481" s="501"/>
      <c r="E481" s="203" t="s">
        <v>141</v>
      </c>
      <c r="F481" s="203" t="s">
        <v>142</v>
      </c>
      <c r="G481" s="203" t="s">
        <v>143</v>
      </c>
      <c r="H481" s="501"/>
      <c r="I481" s="204" t="s">
        <v>141</v>
      </c>
      <c r="J481" s="204" t="s">
        <v>142</v>
      </c>
      <c r="K481" s="204" t="s">
        <v>143</v>
      </c>
      <c r="L481" s="529"/>
      <c r="M481" s="529"/>
      <c r="N481" s="538"/>
      <c r="O481" s="525"/>
      <c r="P481" s="205"/>
      <c r="Q481" s="205" t="s">
        <v>141</v>
      </c>
      <c r="R481" s="205" t="s">
        <v>142</v>
      </c>
      <c r="S481" s="205" t="s">
        <v>143</v>
      </c>
      <c r="T481" s="205" t="s">
        <v>136</v>
      </c>
      <c r="U481" s="525"/>
      <c r="V481" s="205"/>
      <c r="W481" s="205" t="s">
        <v>141</v>
      </c>
      <c r="X481" s="205" t="s">
        <v>142</v>
      </c>
      <c r="Y481" s="205" t="s">
        <v>143</v>
      </c>
      <c r="Z481" s="205" t="s">
        <v>136</v>
      </c>
      <c r="AA481" s="525"/>
      <c r="AB481" s="205"/>
      <c r="AC481" s="205" t="s">
        <v>141</v>
      </c>
      <c r="AD481" s="205" t="s">
        <v>142</v>
      </c>
      <c r="AE481" s="205" t="s">
        <v>143</v>
      </c>
      <c r="AF481" s="205" t="s">
        <v>136</v>
      </c>
      <c r="AG481" s="525"/>
      <c r="AH481" s="205"/>
      <c r="AI481" s="205" t="s">
        <v>141</v>
      </c>
      <c r="AJ481" s="205" t="s">
        <v>142</v>
      </c>
      <c r="AK481" s="205" t="s">
        <v>143</v>
      </c>
      <c r="AL481" s="205" t="s">
        <v>136</v>
      </c>
      <c r="AM481" s="525"/>
      <c r="AN481" s="205"/>
      <c r="AO481" s="205" t="s">
        <v>141</v>
      </c>
      <c r="AP481" s="205" t="s">
        <v>142</v>
      </c>
      <c r="AQ481" s="205" t="s">
        <v>143</v>
      </c>
      <c r="AR481" s="205" t="s">
        <v>136</v>
      </c>
      <c r="AS481" s="525"/>
      <c r="AT481" s="205"/>
      <c r="AU481" s="205" t="s">
        <v>141</v>
      </c>
      <c r="AV481" s="205" t="s">
        <v>142</v>
      </c>
      <c r="AW481" s="205" t="s">
        <v>143</v>
      </c>
      <c r="AX481" s="205" t="s">
        <v>136</v>
      </c>
      <c r="AY481" s="525"/>
      <c r="AZ481" s="205"/>
      <c r="BA481" s="205" t="s">
        <v>141</v>
      </c>
      <c r="BB481" s="205" t="s">
        <v>142</v>
      </c>
      <c r="BC481" s="205" t="s">
        <v>143</v>
      </c>
      <c r="BD481" s="205" t="s">
        <v>136</v>
      </c>
      <c r="BE481" s="525"/>
    </row>
    <row r="482" spans="1:57" ht="14.25" customHeight="1">
      <c r="B482" s="501" t="s">
        <v>144</v>
      </c>
      <c r="C482" s="203">
        <v>1</v>
      </c>
      <c r="D482" s="206" t="s">
        <v>184</v>
      </c>
      <c r="E482" s="207">
        <v>4</v>
      </c>
      <c r="F482" s="203">
        <v>3300</v>
      </c>
      <c r="G482" s="208">
        <f>F482/E482</f>
        <v>825</v>
      </c>
      <c r="H482" s="526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27">
        <f>IFERROR(AVERAGE(K482:K514),"-")</f>
        <v>764.08402706180857</v>
      </c>
      <c r="M482" s="209">
        <f>RANK(K482, K$482:$K$514)</f>
        <v>13</v>
      </c>
      <c r="N482" s="538"/>
      <c r="O482" s="525"/>
      <c r="P482" s="206" t="s">
        <v>184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28">
        <f>AVERAGE(S482:S514)</f>
        <v>762.46256164223587</v>
      </c>
      <c r="V482" s="206" t="s">
        <v>184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28">
        <f>AVERAGE(Y482:Y514)</f>
        <v>763.23097571604478</v>
      </c>
      <c r="AB482" s="206" t="s">
        <v>184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28">
        <f>AVERAGE(AE482:AE514)</f>
        <v>764.43132364513951</v>
      </c>
      <c r="AH482" s="206" t="s">
        <v>184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28">
        <f>AVERAGE(AK482:AK514)</f>
        <v>764.52652894553034</v>
      </c>
      <c r="AN482" s="206" t="s">
        <v>184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28">
        <f>AVERAGE(AQ482:AQ514)</f>
        <v>768.02698825303139</v>
      </c>
      <c r="AT482" s="206" t="s">
        <v>184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28">
        <f>AVERAGE(AW482:AW514)</f>
        <v>768.07507695579034</v>
      </c>
      <c r="AZ482" s="206" t="s">
        <v>184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28">
        <f>AVERAGE(BC482:BC514)</f>
        <v>768.19239596248269</v>
      </c>
    </row>
    <row r="483" spans="1:57" ht="14.25" customHeight="1">
      <c r="B483" s="501"/>
      <c r="C483" s="203">
        <v>2</v>
      </c>
      <c r="D483" s="206" t="s">
        <v>181</v>
      </c>
      <c r="E483" s="207">
        <v>3</v>
      </c>
      <c r="F483" s="203">
        <v>3600</v>
      </c>
      <c r="G483" s="208">
        <f t="shared" ref="G483:G513" si="366">F483/E483</f>
        <v>1200</v>
      </c>
      <c r="H483" s="526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27"/>
      <c r="M483" s="209">
        <f>RANK(K483, K$482:$K$514)</f>
        <v>2</v>
      </c>
      <c r="N483" s="538"/>
      <c r="O483" s="525"/>
      <c r="P483" s="206" t="s">
        <v>181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28"/>
      <c r="V483" s="206" t="s">
        <v>181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28"/>
      <c r="AB483" s="206" t="s">
        <v>181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28"/>
      <c r="AH483" s="206" t="s">
        <v>181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28"/>
      <c r="AN483" s="206" t="s">
        <v>181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28"/>
      <c r="AT483" s="206" t="s">
        <v>181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28"/>
      <c r="AZ483" s="206" t="s">
        <v>181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28"/>
    </row>
    <row r="484" spans="1:57" ht="14.25" customHeight="1">
      <c r="B484" s="501"/>
      <c r="C484" s="203">
        <v>3</v>
      </c>
      <c r="D484" s="206" t="s">
        <v>183</v>
      </c>
      <c r="E484" s="207">
        <v>4</v>
      </c>
      <c r="F484" s="203">
        <v>3300</v>
      </c>
      <c r="G484" s="208">
        <f t="shared" si="366"/>
        <v>825</v>
      </c>
      <c r="H484" s="526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27"/>
      <c r="M484" s="209">
        <f>RANK(K484, K$482:$K$514)</f>
        <v>17</v>
      </c>
      <c r="N484" s="538"/>
      <c r="O484" s="525"/>
      <c r="P484" s="206" t="s">
        <v>183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28"/>
      <c r="V484" s="206" t="s">
        <v>183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28"/>
      <c r="AB484" s="206" t="s">
        <v>183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28"/>
      <c r="AH484" s="206" t="s">
        <v>183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28"/>
      <c r="AN484" s="206" t="s">
        <v>183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28"/>
      <c r="AT484" s="206" t="s">
        <v>183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28"/>
      <c r="AZ484" s="206" t="s">
        <v>183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28"/>
    </row>
    <row r="485" spans="1:57" ht="14.25" customHeight="1">
      <c r="B485" s="501"/>
      <c r="C485" s="203">
        <v>4</v>
      </c>
      <c r="D485" s="206" t="s">
        <v>177</v>
      </c>
      <c r="E485" s="207">
        <v>5</v>
      </c>
      <c r="F485" s="203">
        <v>3300</v>
      </c>
      <c r="G485" s="208">
        <f t="shared" si="366"/>
        <v>660</v>
      </c>
      <c r="H485" s="526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27"/>
      <c r="M485" s="209">
        <f>RANK(K485, K$482:$K$514)</f>
        <v>28</v>
      </c>
      <c r="N485" s="538"/>
      <c r="O485" s="525"/>
      <c r="P485" s="206" t="s">
        <v>177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28"/>
      <c r="V485" s="206" t="s">
        <v>177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28"/>
      <c r="AB485" s="206" t="s">
        <v>177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28"/>
      <c r="AH485" s="206" t="s">
        <v>177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28"/>
      <c r="AN485" s="206" t="s">
        <v>177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28"/>
      <c r="AT485" s="206" t="s">
        <v>177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28"/>
      <c r="AZ485" s="206" t="s">
        <v>177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28"/>
    </row>
    <row r="486" spans="1:57" ht="14.25" customHeight="1">
      <c r="B486" s="501"/>
      <c r="C486" s="203">
        <v>5</v>
      </c>
      <c r="D486" s="206" t="s">
        <v>175</v>
      </c>
      <c r="E486" s="207">
        <v>3</v>
      </c>
      <c r="F486" s="203">
        <v>3600</v>
      </c>
      <c r="G486" s="208">
        <f t="shared" si="366"/>
        <v>1200</v>
      </c>
      <c r="H486" s="526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27"/>
      <c r="M486" s="209">
        <f>RANK(K486, K$482:$K$514)</f>
        <v>5</v>
      </c>
      <c r="N486" s="538"/>
      <c r="O486" s="525"/>
      <c r="P486" s="206" t="s">
        <v>175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28"/>
      <c r="V486" s="206" t="s">
        <v>175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28"/>
      <c r="AB486" s="206" t="s">
        <v>175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28"/>
      <c r="AH486" s="206" t="s">
        <v>175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28"/>
      <c r="AN486" s="206" t="s">
        <v>175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28"/>
      <c r="AT486" s="206" t="s">
        <v>175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28"/>
      <c r="AZ486" s="206" t="s">
        <v>175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28"/>
    </row>
    <row r="487" spans="1:57" ht="14.25" customHeight="1">
      <c r="B487" s="501"/>
      <c r="C487" s="203">
        <v>6</v>
      </c>
      <c r="D487" s="206" t="s">
        <v>182</v>
      </c>
      <c r="E487" s="207">
        <v>3</v>
      </c>
      <c r="F487" s="203">
        <v>3000</v>
      </c>
      <c r="G487" s="208">
        <f t="shared" si="366"/>
        <v>1000</v>
      </c>
      <c r="H487" s="526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27"/>
      <c r="M487" s="209">
        <f>RANK(K487, K$482:$K$514)</f>
        <v>9</v>
      </c>
      <c r="N487" s="538"/>
      <c r="O487" s="525"/>
      <c r="P487" s="206" t="s">
        <v>182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28"/>
      <c r="V487" s="206" t="s">
        <v>182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28"/>
      <c r="AB487" s="206" t="s">
        <v>182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28"/>
      <c r="AH487" s="206" t="s">
        <v>182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28"/>
      <c r="AN487" s="206" t="s">
        <v>182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28"/>
      <c r="AT487" s="206" t="s">
        <v>182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28"/>
      <c r="AZ487" s="206" t="s">
        <v>182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28"/>
    </row>
    <row r="488" spans="1:57" ht="14.25" customHeight="1">
      <c r="B488" s="501"/>
      <c r="C488" s="203">
        <v>7</v>
      </c>
      <c r="D488" s="206" t="s">
        <v>180</v>
      </c>
      <c r="E488" s="207">
        <v>3</v>
      </c>
      <c r="F488" s="203">
        <v>3600</v>
      </c>
      <c r="G488" s="208">
        <f t="shared" si="366"/>
        <v>1200</v>
      </c>
      <c r="H488" s="526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27"/>
      <c r="M488" s="209">
        <f>RANK(K488, K$482:$K$514)</f>
        <v>6</v>
      </c>
      <c r="N488" s="538"/>
      <c r="O488" s="525"/>
      <c r="P488" s="206" t="s">
        <v>180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28"/>
      <c r="V488" s="206" t="s">
        <v>180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28"/>
      <c r="AB488" s="206" t="s">
        <v>180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28"/>
      <c r="AH488" s="206" t="s">
        <v>180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28"/>
      <c r="AN488" s="206" t="s">
        <v>180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28"/>
      <c r="AT488" s="206" t="s">
        <v>180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28"/>
      <c r="AZ488" s="206" t="s">
        <v>180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28"/>
    </row>
    <row r="489" spans="1:57" ht="14.25" customHeight="1">
      <c r="B489" s="501"/>
      <c r="C489" s="203">
        <v>8</v>
      </c>
      <c r="D489" s="206" t="s">
        <v>206</v>
      </c>
      <c r="E489" s="207">
        <v>4</v>
      </c>
      <c r="F489" s="203">
        <v>3000</v>
      </c>
      <c r="G489" s="208">
        <f t="shared" si="366"/>
        <v>750</v>
      </c>
      <c r="H489" s="526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27"/>
      <c r="M489" s="209">
        <f>RANK(K489, K$482:$K$514)</f>
        <v>24</v>
      </c>
      <c r="N489" s="538"/>
      <c r="O489" s="525"/>
      <c r="P489" s="206" t="s">
        <v>206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28"/>
      <c r="V489" s="206" t="s">
        <v>206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28"/>
      <c r="AB489" s="206" t="s">
        <v>206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28"/>
      <c r="AH489" s="206" t="s">
        <v>206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28"/>
      <c r="AN489" s="206" t="s">
        <v>206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28"/>
      <c r="AT489" s="206" t="s">
        <v>206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28"/>
      <c r="AZ489" s="206" t="s">
        <v>206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28"/>
    </row>
    <row r="490" spans="1:57" ht="14.25" customHeight="1">
      <c r="B490" s="501"/>
      <c r="C490" s="203">
        <v>9</v>
      </c>
      <c r="D490" s="206" t="s">
        <v>179</v>
      </c>
      <c r="E490" s="207">
        <v>4</v>
      </c>
      <c r="F490" s="203">
        <v>3300</v>
      </c>
      <c r="G490" s="208">
        <f t="shared" si="366"/>
        <v>825</v>
      </c>
      <c r="H490" s="526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27"/>
      <c r="M490" s="209">
        <f>RANK(K490, K$482:$K$514)</f>
        <v>23</v>
      </c>
      <c r="N490" s="538"/>
      <c r="O490" s="525"/>
      <c r="P490" s="206" t="s">
        <v>179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28"/>
      <c r="V490" s="206" t="s">
        <v>179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28"/>
      <c r="AB490" s="206" t="s">
        <v>179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28"/>
      <c r="AH490" s="206" t="s">
        <v>179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28"/>
      <c r="AN490" s="206" t="s">
        <v>179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28"/>
      <c r="AT490" s="206" t="s">
        <v>179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28"/>
      <c r="AZ490" s="206" t="s">
        <v>179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28"/>
    </row>
    <row r="491" spans="1:57" ht="14.25" customHeight="1">
      <c r="B491" s="501"/>
      <c r="C491" s="203">
        <v>10</v>
      </c>
      <c r="D491" s="206" t="s">
        <v>207</v>
      </c>
      <c r="E491" s="207">
        <v>4</v>
      </c>
      <c r="F491" s="203">
        <v>3300</v>
      </c>
      <c r="G491" s="208">
        <f t="shared" si="366"/>
        <v>825</v>
      </c>
      <c r="H491" s="526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27"/>
      <c r="M491" s="209">
        <f>RANK(K491, K$482:$K$514)</f>
        <v>21</v>
      </c>
      <c r="N491" s="538"/>
      <c r="O491" s="525"/>
      <c r="P491" s="206" t="s">
        <v>207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28"/>
      <c r="V491" s="206" t="s">
        <v>207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28"/>
      <c r="AB491" s="206" t="s">
        <v>207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28"/>
      <c r="AH491" s="206" t="s">
        <v>207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28"/>
      <c r="AN491" s="206" t="s">
        <v>207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28"/>
      <c r="AT491" s="206" t="s">
        <v>207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28"/>
      <c r="AZ491" s="206" t="s">
        <v>207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28"/>
    </row>
    <row r="492" spans="1:57" ht="14.25" customHeight="1">
      <c r="B492" s="501"/>
      <c r="C492" s="203">
        <v>11</v>
      </c>
      <c r="D492" s="206" t="s">
        <v>174</v>
      </c>
      <c r="E492" s="207">
        <v>4</v>
      </c>
      <c r="F492" s="203">
        <v>3300</v>
      </c>
      <c r="G492" s="208">
        <f t="shared" si="366"/>
        <v>825</v>
      </c>
      <c r="H492" s="526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27"/>
      <c r="M492" s="209">
        <f>RANK(K492, K$482:$K$514)</f>
        <v>20</v>
      </c>
      <c r="N492" s="538"/>
      <c r="O492" s="525"/>
      <c r="P492" s="206" t="s">
        <v>174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28"/>
      <c r="V492" s="206" t="s">
        <v>174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28"/>
      <c r="AB492" s="206" t="s">
        <v>174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28"/>
      <c r="AH492" s="206" t="s">
        <v>174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28"/>
      <c r="AN492" s="206" t="s">
        <v>174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28"/>
      <c r="AT492" s="206" t="s">
        <v>174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28"/>
      <c r="AZ492" s="206" t="s">
        <v>174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28"/>
    </row>
    <row r="493" spans="1:57" ht="14.25" customHeight="1">
      <c r="B493" s="501"/>
      <c r="C493" s="203">
        <v>12</v>
      </c>
      <c r="D493" s="206" t="s">
        <v>209</v>
      </c>
      <c r="E493" s="207">
        <v>4</v>
      </c>
      <c r="F493" s="203">
        <v>3300</v>
      </c>
      <c r="G493" s="208">
        <f t="shared" si="366"/>
        <v>825</v>
      </c>
      <c r="H493" s="526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27"/>
      <c r="M493" s="209">
        <f>RANK(K493, K$482:$K$514)</f>
        <v>19</v>
      </c>
      <c r="N493" s="538"/>
      <c r="O493" s="525"/>
      <c r="P493" s="206" t="s">
        <v>209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28"/>
      <c r="V493" s="206" t="s">
        <v>209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28"/>
      <c r="AB493" s="206" t="s">
        <v>209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28"/>
      <c r="AH493" s="206" t="s">
        <v>209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28"/>
      <c r="AN493" s="206" t="s">
        <v>209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28"/>
      <c r="AT493" s="206" t="s">
        <v>209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28"/>
      <c r="AZ493" s="206" t="s">
        <v>209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28"/>
    </row>
    <row r="494" spans="1:57" ht="14.25" customHeight="1">
      <c r="B494" s="501"/>
      <c r="C494" s="203">
        <v>13</v>
      </c>
      <c r="D494" s="206" t="s">
        <v>212</v>
      </c>
      <c r="E494" s="207">
        <v>4</v>
      </c>
      <c r="F494" s="203">
        <v>3300</v>
      </c>
      <c r="G494" s="208">
        <f t="shared" si="366"/>
        <v>825</v>
      </c>
      <c r="H494" s="526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27"/>
      <c r="M494" s="209">
        <f>RANK(K494, K$482:$K$514)</f>
        <v>12</v>
      </c>
      <c r="N494" s="538"/>
      <c r="O494" s="525"/>
      <c r="P494" s="206" t="s">
        <v>212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28"/>
      <c r="V494" s="206" t="s">
        <v>212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28"/>
      <c r="AB494" s="206" t="s">
        <v>212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28"/>
      <c r="AH494" s="206" t="s">
        <v>212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28"/>
      <c r="AN494" s="206" t="s">
        <v>212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28"/>
      <c r="AT494" s="206" t="s">
        <v>212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28"/>
      <c r="AZ494" s="206" t="s">
        <v>212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28"/>
    </row>
    <row r="495" spans="1:57" ht="14.25" customHeight="1">
      <c r="B495" s="501"/>
      <c r="C495" s="203">
        <v>14</v>
      </c>
      <c r="D495" s="206" t="s">
        <v>178</v>
      </c>
      <c r="E495" s="207">
        <v>3</v>
      </c>
      <c r="F495" s="203">
        <v>3000</v>
      </c>
      <c r="G495" s="208">
        <f t="shared" si="366"/>
        <v>1000</v>
      </c>
      <c r="H495" s="526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27"/>
      <c r="M495" s="209">
        <f>RANK(K495, K$482:$K$514)</f>
        <v>11</v>
      </c>
      <c r="N495" s="538"/>
      <c r="O495" s="525"/>
      <c r="P495" s="206" t="s">
        <v>178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28"/>
      <c r="V495" s="206" t="s">
        <v>178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28"/>
      <c r="AB495" s="206" t="s">
        <v>178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28"/>
      <c r="AH495" s="206" t="s">
        <v>178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28"/>
      <c r="AN495" s="206" t="s">
        <v>178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28"/>
      <c r="AT495" s="206" t="s">
        <v>178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28"/>
      <c r="AZ495" s="206" t="s">
        <v>178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28"/>
    </row>
    <row r="496" spans="1:57" ht="14.25" customHeight="1">
      <c r="B496" s="501"/>
      <c r="C496" s="203">
        <v>15</v>
      </c>
      <c r="D496" s="206" t="s">
        <v>219</v>
      </c>
      <c r="E496" s="207">
        <v>3</v>
      </c>
      <c r="F496" s="203">
        <v>3300</v>
      </c>
      <c r="G496" s="208">
        <f t="shared" si="366"/>
        <v>1100</v>
      </c>
      <c r="H496" s="526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27"/>
      <c r="M496" s="209">
        <f>RANK(K496, K$482:$K$514)</f>
        <v>8</v>
      </c>
      <c r="N496" s="538"/>
      <c r="O496" s="525"/>
      <c r="P496" s="206" t="s">
        <v>219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28"/>
      <c r="V496" s="206" t="s">
        <v>219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28"/>
      <c r="AB496" s="206" t="s">
        <v>219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28"/>
      <c r="AH496" s="206" t="s">
        <v>219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28"/>
      <c r="AN496" s="206" t="s">
        <v>219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28"/>
      <c r="AT496" s="206" t="s">
        <v>219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28"/>
      <c r="AZ496" s="206" t="s">
        <v>219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28"/>
    </row>
    <row r="497" spans="2:57" ht="14.25" customHeight="1">
      <c r="B497" s="501"/>
      <c r="C497" s="203">
        <v>16</v>
      </c>
      <c r="D497" s="206" t="s">
        <v>224</v>
      </c>
      <c r="E497" s="207">
        <v>12</v>
      </c>
      <c r="F497" s="203">
        <v>3600</v>
      </c>
      <c r="G497" s="208">
        <f t="shared" si="366"/>
        <v>300</v>
      </c>
      <c r="H497" s="526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27"/>
      <c r="M497" s="209">
        <f>RANK(K497, K$482:$K$514)</f>
        <v>31</v>
      </c>
      <c r="N497" s="538"/>
      <c r="O497" s="525"/>
      <c r="P497" s="206" t="s">
        <v>224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28"/>
      <c r="V497" s="206" t="s">
        <v>224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28"/>
      <c r="AB497" s="206" t="s">
        <v>224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28"/>
      <c r="AH497" s="206" t="s">
        <v>224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28"/>
      <c r="AN497" s="206" t="s">
        <v>224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28"/>
      <c r="AT497" s="206" t="s">
        <v>224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28"/>
      <c r="AZ497" s="206" t="s">
        <v>224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28"/>
    </row>
    <row r="498" spans="2:57" ht="14.25" customHeight="1">
      <c r="B498" s="501"/>
      <c r="C498" s="203">
        <v>17</v>
      </c>
      <c r="D498" s="206" t="s">
        <v>198</v>
      </c>
      <c r="E498" s="207">
        <v>4</v>
      </c>
      <c r="F498" s="203">
        <v>3300</v>
      </c>
      <c r="G498" s="208">
        <f t="shared" si="366"/>
        <v>825</v>
      </c>
      <c r="H498" s="526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27"/>
      <c r="M498" s="209">
        <f>RANK(K498, K$482:$K$514)</f>
        <v>14</v>
      </c>
      <c r="N498" s="538"/>
      <c r="O498" s="525"/>
      <c r="P498" s="206" t="s">
        <v>198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28"/>
      <c r="V498" s="206" t="s">
        <v>198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28"/>
      <c r="AB498" s="206" t="s">
        <v>198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28"/>
      <c r="AH498" s="206" t="s">
        <v>198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28"/>
      <c r="AN498" s="206" t="s">
        <v>198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28"/>
      <c r="AT498" s="206" t="s">
        <v>198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28"/>
      <c r="AZ498" s="206" t="s">
        <v>198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28"/>
    </row>
    <row r="499" spans="2:57" ht="14.25" customHeight="1">
      <c r="B499" s="501"/>
      <c r="C499" s="203">
        <v>18</v>
      </c>
      <c r="D499" s="206" t="s">
        <v>197</v>
      </c>
      <c r="E499" s="207">
        <v>3</v>
      </c>
      <c r="F499" s="203">
        <v>3600</v>
      </c>
      <c r="G499" s="208">
        <f t="shared" si="366"/>
        <v>1200</v>
      </c>
      <c r="H499" s="526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27"/>
      <c r="M499" s="209">
        <f>RANK(K499, K$482:$K$514)</f>
        <v>4</v>
      </c>
      <c r="N499" s="538"/>
      <c r="O499" s="525"/>
      <c r="P499" s="206" t="s">
        <v>197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28"/>
      <c r="V499" s="206" t="s">
        <v>197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28"/>
      <c r="AB499" s="206" t="s">
        <v>197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28"/>
      <c r="AH499" s="206" t="s">
        <v>197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28"/>
      <c r="AN499" s="206" t="s">
        <v>197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28"/>
      <c r="AT499" s="206" t="s">
        <v>197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28"/>
      <c r="AZ499" s="206" t="s">
        <v>197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28"/>
    </row>
    <row r="500" spans="2:57" ht="14.25" customHeight="1">
      <c r="B500" s="501"/>
      <c r="C500" s="203">
        <v>19</v>
      </c>
      <c r="D500" s="206" t="s">
        <v>199</v>
      </c>
      <c r="E500" s="207">
        <v>4</v>
      </c>
      <c r="F500" s="203">
        <v>3300</v>
      </c>
      <c r="G500" s="208">
        <f t="shared" si="366"/>
        <v>825</v>
      </c>
      <c r="H500" s="526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27"/>
      <c r="M500" s="209">
        <f>RANK(K500, K$482:$K$514)</f>
        <v>15</v>
      </c>
      <c r="N500" s="538"/>
      <c r="O500" s="525"/>
      <c r="P500" s="206" t="s">
        <v>199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28"/>
      <c r="V500" s="206" t="s">
        <v>199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28"/>
      <c r="AB500" s="206" t="s">
        <v>199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28"/>
      <c r="AH500" s="206" t="s">
        <v>199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28"/>
      <c r="AN500" s="206" t="s">
        <v>199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28"/>
      <c r="AT500" s="206" t="s">
        <v>199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28"/>
      <c r="AZ500" s="206" t="s">
        <v>199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28"/>
    </row>
    <row r="501" spans="2:57" ht="14.25" customHeight="1">
      <c r="B501" s="501"/>
      <c r="C501" s="203">
        <v>20</v>
      </c>
      <c r="D501" s="206" t="s">
        <v>193</v>
      </c>
      <c r="E501" s="207">
        <v>5</v>
      </c>
      <c r="F501" s="203">
        <v>3300</v>
      </c>
      <c r="G501" s="208">
        <f t="shared" si="366"/>
        <v>660</v>
      </c>
      <c r="H501" s="526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27"/>
      <c r="M501" s="209">
        <f>RANK(K501, K$482:$K$514)</f>
        <v>29</v>
      </c>
      <c r="N501" s="538"/>
      <c r="O501" s="525"/>
      <c r="P501" s="206" t="s">
        <v>193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28"/>
      <c r="V501" s="206" t="s">
        <v>193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28"/>
      <c r="AB501" s="206" t="s">
        <v>193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28"/>
      <c r="AH501" s="206" t="s">
        <v>193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28"/>
      <c r="AN501" s="206" t="s">
        <v>193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28"/>
      <c r="AT501" s="206" t="s">
        <v>193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28"/>
      <c r="AZ501" s="206" t="s">
        <v>193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28"/>
    </row>
    <row r="502" spans="2:57" ht="14.25" customHeight="1">
      <c r="B502" s="501"/>
      <c r="C502" s="203">
        <v>21</v>
      </c>
      <c r="D502" s="206" t="s">
        <v>190</v>
      </c>
      <c r="E502" s="207">
        <v>3</v>
      </c>
      <c r="F502" s="203">
        <v>3600</v>
      </c>
      <c r="G502" s="208">
        <f t="shared" si="366"/>
        <v>1200</v>
      </c>
      <c r="H502" s="526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27"/>
      <c r="M502" s="209">
        <f>RANK(K502, K$482:$K$514)</f>
        <v>3</v>
      </c>
      <c r="N502" s="538"/>
      <c r="O502" s="525"/>
      <c r="P502" s="206" t="s">
        <v>190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28"/>
      <c r="V502" s="206" t="s">
        <v>190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28"/>
      <c r="AB502" s="206" t="s">
        <v>190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28"/>
      <c r="AH502" s="206" t="s">
        <v>190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28"/>
      <c r="AN502" s="206" t="s">
        <v>190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28"/>
      <c r="AT502" s="206" t="s">
        <v>190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28"/>
      <c r="AZ502" s="206" t="s">
        <v>190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28"/>
    </row>
    <row r="503" spans="2:57" ht="14.25" customHeight="1">
      <c r="B503" s="501"/>
      <c r="C503" s="203">
        <v>22</v>
      </c>
      <c r="D503" s="206" t="s">
        <v>196</v>
      </c>
      <c r="E503" s="207">
        <v>3</v>
      </c>
      <c r="F503" s="203">
        <v>3600</v>
      </c>
      <c r="G503" s="208">
        <f t="shared" si="366"/>
        <v>1200</v>
      </c>
      <c r="H503" s="526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27"/>
      <c r="M503" s="209">
        <f>RANK(K503, K$482:$K$514)</f>
        <v>1</v>
      </c>
      <c r="N503" s="538"/>
      <c r="O503" s="525"/>
      <c r="P503" s="206" t="s">
        <v>196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28"/>
      <c r="V503" s="206" t="s">
        <v>196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28"/>
      <c r="AB503" s="206" t="s">
        <v>196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28"/>
      <c r="AH503" s="206" t="s">
        <v>196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28"/>
      <c r="AN503" s="206" t="s">
        <v>196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28"/>
      <c r="AT503" s="206" t="s">
        <v>196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28"/>
      <c r="AZ503" s="206" t="s">
        <v>196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28"/>
    </row>
    <row r="504" spans="2:57" ht="14.25" customHeight="1">
      <c r="B504" s="501"/>
      <c r="C504" s="203">
        <v>23</v>
      </c>
      <c r="D504" s="206" t="s">
        <v>195</v>
      </c>
      <c r="E504" s="207">
        <v>4</v>
      </c>
      <c r="F504" s="203">
        <v>3300</v>
      </c>
      <c r="G504" s="208">
        <f t="shared" si="366"/>
        <v>825</v>
      </c>
      <c r="H504" s="526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27"/>
      <c r="M504" s="209">
        <f>RANK(K504, K$482:$K$514)</f>
        <v>18</v>
      </c>
      <c r="N504" s="538"/>
      <c r="O504" s="525"/>
      <c r="P504" s="206" t="s">
        <v>195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28"/>
      <c r="V504" s="206" t="s">
        <v>195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28"/>
      <c r="AB504" s="206" t="s">
        <v>195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28"/>
      <c r="AH504" s="206" t="s">
        <v>195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28"/>
      <c r="AN504" s="206" t="s">
        <v>195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28"/>
      <c r="AT504" s="206" t="s">
        <v>195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28"/>
      <c r="AZ504" s="206" t="s">
        <v>195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28"/>
    </row>
    <row r="505" spans="2:57" ht="14.25" customHeight="1">
      <c r="B505" s="501"/>
      <c r="C505" s="203">
        <v>24</v>
      </c>
      <c r="D505" s="206" t="s">
        <v>188</v>
      </c>
      <c r="E505" s="207">
        <v>4</v>
      </c>
      <c r="F505" s="203">
        <v>3300</v>
      </c>
      <c r="G505" s="208">
        <f t="shared" si="366"/>
        <v>825</v>
      </c>
      <c r="H505" s="526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27"/>
      <c r="M505" s="209">
        <f>RANK(K505, K$482:$K$514)</f>
        <v>22</v>
      </c>
      <c r="N505" s="538"/>
      <c r="O505" s="525"/>
      <c r="P505" s="206" t="s">
        <v>188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28"/>
      <c r="V505" s="206" t="s">
        <v>188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28"/>
      <c r="AB505" s="206" t="s">
        <v>188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28"/>
      <c r="AH505" s="206" t="s">
        <v>188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28"/>
      <c r="AN505" s="206" t="s">
        <v>188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28"/>
      <c r="AT505" s="206" t="s">
        <v>188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28"/>
      <c r="AZ505" s="206" t="s">
        <v>188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28"/>
    </row>
    <row r="506" spans="2:57" ht="14.25" customHeight="1">
      <c r="B506" s="501"/>
      <c r="C506" s="203">
        <v>25</v>
      </c>
      <c r="D506" s="206" t="s">
        <v>192</v>
      </c>
      <c r="E506" s="207">
        <v>4</v>
      </c>
      <c r="F506" s="203">
        <v>3000</v>
      </c>
      <c r="G506" s="208">
        <f t="shared" si="366"/>
        <v>750</v>
      </c>
      <c r="H506" s="526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27"/>
      <c r="M506" s="209">
        <f>RANK(K506, K$482:$K$514)</f>
        <v>25</v>
      </c>
      <c r="N506" s="538"/>
      <c r="O506" s="525"/>
      <c r="P506" s="206" t="s">
        <v>192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28"/>
      <c r="V506" s="206" t="s">
        <v>192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28"/>
      <c r="AB506" s="206" t="s">
        <v>192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28"/>
      <c r="AH506" s="206" t="s">
        <v>192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28"/>
      <c r="AN506" s="206" t="s">
        <v>192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28"/>
      <c r="AT506" s="206" t="s">
        <v>192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28"/>
      <c r="AZ506" s="206" t="s">
        <v>192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28"/>
    </row>
    <row r="507" spans="2:57" ht="14.25" customHeight="1">
      <c r="B507" s="501"/>
      <c r="C507" s="203">
        <v>26</v>
      </c>
      <c r="D507" s="206" t="s">
        <v>185</v>
      </c>
      <c r="E507" s="207">
        <v>4</v>
      </c>
      <c r="F507" s="203">
        <v>3000</v>
      </c>
      <c r="G507" s="208">
        <f t="shared" si="366"/>
        <v>750</v>
      </c>
      <c r="H507" s="526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27"/>
      <c r="M507" s="209">
        <f>RANK(K507, K$482:$K$514)</f>
        <v>26</v>
      </c>
      <c r="N507" s="538"/>
      <c r="O507" s="525"/>
      <c r="P507" s="206" t="s">
        <v>185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28"/>
      <c r="V507" s="206" t="s">
        <v>185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28"/>
      <c r="AB507" s="206" t="s">
        <v>185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28"/>
      <c r="AH507" s="206" t="s">
        <v>185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28"/>
      <c r="AN507" s="206" t="s">
        <v>185</v>
      </c>
      <c r="AO507" s="211"/>
      <c r="AP507" s="211"/>
      <c r="AQ507" s="208"/>
      <c r="AR507" s="205"/>
      <c r="AS507" s="528"/>
      <c r="AT507" s="206" t="s">
        <v>185</v>
      </c>
      <c r="AU507" s="211"/>
      <c r="AV507" s="211"/>
      <c r="AW507" s="208"/>
      <c r="AX507" s="205"/>
      <c r="AY507" s="528"/>
      <c r="AZ507" s="206" t="s">
        <v>185</v>
      </c>
      <c r="BA507" s="211"/>
      <c r="BB507" s="211"/>
      <c r="BC507" s="208"/>
      <c r="BD507" s="205"/>
      <c r="BE507" s="528"/>
    </row>
    <row r="508" spans="2:57" ht="14.25" customHeight="1">
      <c r="B508" s="501"/>
      <c r="C508" s="203">
        <v>27</v>
      </c>
      <c r="D508" s="206" t="s">
        <v>191</v>
      </c>
      <c r="E508" s="207">
        <v>4</v>
      </c>
      <c r="F508" s="203">
        <v>3300</v>
      </c>
      <c r="G508" s="208">
        <f t="shared" si="366"/>
        <v>825</v>
      </c>
      <c r="H508" s="526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27"/>
      <c r="M508" s="209">
        <f>RANK(K508, K$482:$K$514)</f>
        <v>16</v>
      </c>
      <c r="N508" s="538"/>
      <c r="O508" s="525"/>
      <c r="P508" s="206" t="s">
        <v>191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28"/>
      <c r="V508" s="206" t="s">
        <v>191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28"/>
      <c r="AB508" s="206" t="s">
        <v>191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28"/>
      <c r="AH508" s="206" t="s">
        <v>191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28"/>
      <c r="AN508" s="206" t="s">
        <v>191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28"/>
      <c r="AT508" s="206" t="s">
        <v>191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28"/>
      <c r="AZ508" s="206" t="s">
        <v>191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28"/>
    </row>
    <row r="509" spans="2:57" ht="14.25" customHeight="1">
      <c r="B509" s="501"/>
      <c r="C509" s="203">
        <v>28</v>
      </c>
      <c r="D509" s="206" t="s">
        <v>216</v>
      </c>
      <c r="E509" s="207">
        <v>3</v>
      </c>
      <c r="F509" s="203">
        <v>3300</v>
      </c>
      <c r="G509" s="208">
        <f t="shared" si="366"/>
        <v>1100</v>
      </c>
      <c r="H509" s="526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27"/>
      <c r="M509" s="209">
        <f>RANK(K509, K$482:$K$514)</f>
        <v>7</v>
      </c>
      <c r="N509" s="538"/>
      <c r="O509" s="525"/>
      <c r="P509" s="206" t="s">
        <v>216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28"/>
      <c r="V509" s="206" t="s">
        <v>216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28"/>
      <c r="AB509" s="206" t="s">
        <v>216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28"/>
      <c r="AH509" s="206" t="s">
        <v>216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28"/>
      <c r="AN509" s="206" t="s">
        <v>216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28"/>
      <c r="AT509" s="206" t="s">
        <v>216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28"/>
      <c r="AZ509" s="206" t="s">
        <v>216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28"/>
    </row>
    <row r="510" spans="2:57" ht="14.25" customHeight="1">
      <c r="B510" s="501"/>
      <c r="C510" s="203">
        <v>29</v>
      </c>
      <c r="D510" s="206" t="s">
        <v>221</v>
      </c>
      <c r="E510" s="207">
        <v>4</v>
      </c>
      <c r="F510" s="203">
        <v>3000</v>
      </c>
      <c r="G510" s="208">
        <f t="shared" si="366"/>
        <v>750</v>
      </c>
      <c r="H510" s="526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27"/>
      <c r="M510" s="209">
        <f>RANK(K510, K$482:$K$514)</f>
        <v>27</v>
      </c>
      <c r="N510" s="538"/>
      <c r="O510" s="525"/>
      <c r="P510" s="206" t="s">
        <v>221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28"/>
      <c r="V510" s="206" t="s">
        <v>221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28"/>
      <c r="AB510" s="206" t="s">
        <v>221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28"/>
      <c r="AH510" s="206" t="s">
        <v>221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28"/>
      <c r="AN510" s="206" t="s">
        <v>221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28"/>
      <c r="AT510" s="206" t="s">
        <v>221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28"/>
      <c r="AZ510" s="206" t="s">
        <v>221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28"/>
    </row>
    <row r="511" spans="2:57" ht="14.25" customHeight="1">
      <c r="B511" s="501"/>
      <c r="C511" s="203">
        <v>30</v>
      </c>
      <c r="D511" s="206" t="s">
        <v>210</v>
      </c>
      <c r="E511" s="207">
        <v>6</v>
      </c>
      <c r="F511" s="203">
        <v>3600</v>
      </c>
      <c r="G511" s="208">
        <f t="shared" si="366"/>
        <v>600</v>
      </c>
      <c r="H511" s="526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27"/>
      <c r="M511" s="209">
        <f>RANK(K511, K$482:$K$514)</f>
        <v>30</v>
      </c>
      <c r="N511" s="538"/>
      <c r="O511" s="525"/>
      <c r="P511" s="206" t="s">
        <v>210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28"/>
      <c r="V511" s="206" t="s">
        <v>210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28"/>
      <c r="AB511" s="206" t="s">
        <v>210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28"/>
      <c r="AH511" s="206" t="s">
        <v>210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28"/>
      <c r="AN511" s="206" t="s">
        <v>210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28"/>
      <c r="AT511" s="206" t="s">
        <v>210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28"/>
      <c r="AZ511" s="206" t="s">
        <v>210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28"/>
    </row>
    <row r="512" spans="2:57" ht="14.25" customHeight="1">
      <c r="B512" s="501"/>
      <c r="C512" s="203">
        <v>31</v>
      </c>
      <c r="D512" s="206" t="s">
        <v>194</v>
      </c>
      <c r="E512" s="203">
        <v>3</v>
      </c>
      <c r="F512" s="203">
        <v>3000</v>
      </c>
      <c r="G512" s="208">
        <f t="shared" si="366"/>
        <v>1000</v>
      </c>
      <c r="H512" s="526"/>
      <c r="I512" s="451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27"/>
      <c r="M512" s="209">
        <f>RANK(K512, K$482:$K$514)</f>
        <v>10</v>
      </c>
      <c r="N512" s="538"/>
      <c r="O512" s="525"/>
      <c r="P512" s="206" t="s">
        <v>194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28"/>
      <c r="V512" s="206" t="s">
        <v>194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28"/>
      <c r="AB512" s="206" t="s">
        <v>194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28"/>
      <c r="AH512" s="206" t="s">
        <v>194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28"/>
      <c r="AN512" s="206" t="s">
        <v>194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28"/>
      <c r="AT512" s="206" t="s">
        <v>194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28"/>
      <c r="AZ512" s="206" t="s">
        <v>194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28"/>
    </row>
    <row r="513" spans="2:57" ht="14.25" customHeight="1">
      <c r="B513" s="501"/>
      <c r="C513" s="203">
        <v>32</v>
      </c>
      <c r="D513" s="206" t="s">
        <v>222</v>
      </c>
      <c r="E513" s="203">
        <v>12</v>
      </c>
      <c r="F513" s="203">
        <v>3600</v>
      </c>
      <c r="G513" s="208">
        <f t="shared" si="366"/>
        <v>300</v>
      </c>
      <c r="H513" s="526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27"/>
      <c r="M513" s="209">
        <f>RANK(K513, K$482:$K$514)</f>
        <v>32</v>
      </c>
      <c r="N513" s="538"/>
      <c r="O513" s="525"/>
      <c r="P513" s="206" t="s">
        <v>222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28"/>
      <c r="V513" s="206" t="s">
        <v>222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28"/>
      <c r="AB513" s="206" t="s">
        <v>222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28"/>
      <c r="AH513" s="206" t="s">
        <v>222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28"/>
      <c r="AN513" s="206" t="s">
        <v>222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28"/>
      <c r="AT513" s="206" t="s">
        <v>222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28"/>
      <c r="AZ513" s="206" t="s">
        <v>222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28"/>
    </row>
    <row r="514" spans="2:57" ht="14.25" customHeight="1">
      <c r="B514" s="501"/>
      <c r="C514" s="203">
        <v>33</v>
      </c>
      <c r="D514" s="206"/>
      <c r="E514" s="203"/>
      <c r="F514" s="203"/>
      <c r="G514" s="208"/>
      <c r="H514" s="526"/>
      <c r="I514" s="209"/>
      <c r="J514" s="209"/>
      <c r="K514" s="210"/>
      <c r="L514" s="527"/>
      <c r="M514" s="209"/>
      <c r="N514" s="538"/>
      <c r="O514" s="525"/>
      <c r="P514" s="206"/>
      <c r="Q514" s="205"/>
      <c r="R514" s="211"/>
      <c r="S514" s="208"/>
      <c r="T514" s="205"/>
      <c r="U514" s="528"/>
      <c r="V514" s="206"/>
      <c r="W514" s="205"/>
      <c r="X514" s="211"/>
      <c r="Y514" s="208"/>
      <c r="Z514" s="205"/>
      <c r="AA514" s="528"/>
      <c r="AB514" s="206"/>
      <c r="AC514" s="205"/>
      <c r="AD514" s="211"/>
      <c r="AE514" s="208"/>
      <c r="AF514" s="205"/>
      <c r="AG514" s="528"/>
      <c r="AH514" s="206"/>
      <c r="AI514" s="205"/>
      <c r="AJ514" s="211"/>
      <c r="AK514" s="208"/>
      <c r="AL514" s="205"/>
      <c r="AM514" s="528"/>
      <c r="AN514" s="206"/>
      <c r="AO514" s="205"/>
      <c r="AP514" s="211"/>
      <c r="AQ514" s="208"/>
      <c r="AR514" s="205"/>
      <c r="AS514" s="528"/>
      <c r="AT514" s="206"/>
      <c r="AU514" s="205"/>
      <c r="AV514" s="211"/>
      <c r="AW514" s="208"/>
      <c r="AX514" s="205"/>
      <c r="AY514" s="528"/>
      <c r="AZ514" s="206"/>
      <c r="BA514" s="205"/>
      <c r="BB514" s="211"/>
      <c r="BC514" s="208"/>
      <c r="BD514" s="205"/>
      <c r="BE514" s="528"/>
    </row>
  </sheetData>
  <mergeCells count="826">
    <mergeCell ref="AU480:AX480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AU477:AY477"/>
    <mergeCell ref="B444:B476"/>
    <mergeCell ref="H444:H476"/>
    <mergeCell ref="L444:L476"/>
    <mergeCell ref="T444:T476"/>
    <mergeCell ref="Y444:Y476"/>
    <mergeCell ref="AD444:AD476"/>
    <mergeCell ref="AI444:AI476"/>
    <mergeCell ref="AN444:AN476"/>
    <mergeCell ref="AS444:AS476"/>
    <mergeCell ref="H441:H443"/>
    <mergeCell ref="I441:K441"/>
    <mergeCell ref="L441:L443"/>
    <mergeCell ref="M441:M443"/>
    <mergeCell ref="AN404:AN406"/>
    <mergeCell ref="AO404:AR404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E404:G404"/>
    <mergeCell ref="H404:H406"/>
    <mergeCell ref="I404:K404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AX444:AX476"/>
    <mergeCell ref="AO441:AR441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B441:B443"/>
    <mergeCell ref="C441:D443"/>
    <mergeCell ref="E441:G441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81"/>
  <sheetViews>
    <sheetView zoomScaleNormal="100" workbookViewId="0">
      <pane xSplit="13" ySplit="3" topLeftCell="N267" activePane="bottomRight" state="frozen"/>
      <selection pane="bottomRight" activeCell="H267" sqref="H267"/>
      <selection pane="bottomLeft" activeCell="E31" sqref="E31"/>
      <selection pane="topRight" activeCell="E31" sqref="E3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3" t="s">
        <v>225</v>
      </c>
      <c r="C1" s="198">
        <f>AVERAGE(L187,L207,L227,L247,L267)</f>
        <v>279.19009307947175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226</v>
      </c>
      <c r="C7" s="203">
        <v>1</v>
      </c>
      <c r="D7" s="206" t="s">
        <v>227</v>
      </c>
      <c r="E7" s="207">
        <v>6</v>
      </c>
      <c r="F7" s="203">
        <v>2500</v>
      </c>
      <c r="G7" s="208">
        <f>F7/E7</f>
        <v>416.66666666666669</v>
      </c>
      <c r="H7" s="526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27">
        <f>IFERROR(AVERAGE(K7:K21),"-")</f>
        <v>254.23960432316358</v>
      </c>
      <c r="M7" s="209">
        <f>RANK(K7, K$7:$K$21)</f>
        <v>3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26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26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26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26">
        <f>AVERAGE(AV7:AV21)</f>
        <v>254.25722061524704</v>
      </c>
    </row>
    <row r="8" spans="1:50" ht="14.25" hidden="1" customHeight="1" outlineLevel="1">
      <c r="B8" s="501"/>
      <c r="C8" s="203">
        <v>2</v>
      </c>
      <c r="D8" s="206" t="s">
        <v>228</v>
      </c>
      <c r="E8" s="207">
        <v>6</v>
      </c>
      <c r="F8" s="203">
        <v>2600</v>
      </c>
      <c r="G8" s="208">
        <f t="shared" ref="G8:G16" si="11">F8/E8</f>
        <v>433.33333333333331</v>
      </c>
      <c r="H8" s="526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27"/>
      <c r="M8" s="209">
        <f>RANK(K8, K$7:$K$21)</f>
        <v>4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26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26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26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26"/>
    </row>
    <row r="9" spans="1:50" ht="14.25" hidden="1" customHeight="1" outlineLevel="1">
      <c r="B9" s="501"/>
      <c r="C9" s="203">
        <v>3</v>
      </c>
      <c r="D9" s="206" t="s">
        <v>229</v>
      </c>
      <c r="E9" s="207">
        <v>6</v>
      </c>
      <c r="F9" s="203">
        <v>2600</v>
      </c>
      <c r="G9" s="208">
        <f t="shared" si="11"/>
        <v>433.33333333333331</v>
      </c>
      <c r="H9" s="526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27"/>
      <c r="M9" s="209">
        <f>RANK(K9, K$7:$K$21)</f>
        <v>2</v>
      </c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26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26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26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26"/>
    </row>
    <row r="10" spans="1:50" ht="14.25" hidden="1" customHeight="1" outlineLevel="1">
      <c r="B10" s="501"/>
      <c r="C10" s="203">
        <v>4</v>
      </c>
      <c r="D10" s="206" t="s">
        <v>230</v>
      </c>
      <c r="E10" s="207">
        <v>11</v>
      </c>
      <c r="F10" s="203">
        <v>3000</v>
      </c>
      <c r="G10" s="208">
        <f t="shared" si="11"/>
        <v>272.72727272727275</v>
      </c>
      <c r="H10" s="526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27"/>
      <c r="M10" s="209">
        <f>RANK(K10, K$7:$K$21)</f>
        <v>5</v>
      </c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26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26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26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26"/>
    </row>
    <row r="11" spans="1:50" ht="14.25" hidden="1" customHeight="1" outlineLevel="1">
      <c r="B11" s="501"/>
      <c r="C11" s="203">
        <v>5</v>
      </c>
      <c r="D11" s="206" t="s">
        <v>231</v>
      </c>
      <c r="E11" s="207">
        <v>17</v>
      </c>
      <c r="F11" s="203">
        <v>3273</v>
      </c>
      <c r="G11" s="208">
        <f t="shared" si="11"/>
        <v>192.52941176470588</v>
      </c>
      <c r="H11" s="526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27"/>
      <c r="M11" s="209">
        <f>RANK(K11, K$7:$K$21)</f>
        <v>10</v>
      </c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26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26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26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26"/>
    </row>
    <row r="12" spans="1:50" ht="14.25" hidden="1" customHeight="1" outlineLevel="1">
      <c r="B12" s="501"/>
      <c r="C12" s="203">
        <v>6</v>
      </c>
      <c r="D12" s="206" t="s">
        <v>232</v>
      </c>
      <c r="E12" s="207">
        <v>6</v>
      </c>
      <c r="F12" s="203">
        <v>2600</v>
      </c>
      <c r="G12" s="208">
        <f t="shared" si="11"/>
        <v>433.33333333333331</v>
      </c>
      <c r="H12" s="526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27"/>
      <c r="M12" s="209">
        <f>RANK(K12, K$7:$K$21)</f>
        <v>1</v>
      </c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26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26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26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26"/>
    </row>
    <row r="13" spans="1:50" ht="14.25" hidden="1" customHeight="1" outlineLevel="1">
      <c r="B13" s="501"/>
      <c r="C13" s="203">
        <v>7</v>
      </c>
      <c r="D13" s="206" t="s">
        <v>233</v>
      </c>
      <c r="E13" s="207">
        <v>17</v>
      </c>
      <c r="F13" s="203">
        <v>3273</v>
      </c>
      <c r="G13" s="208">
        <f t="shared" si="11"/>
        <v>192.52941176470588</v>
      </c>
      <c r="H13" s="526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27"/>
      <c r="M13" s="209">
        <f>RANK(K13, K$7:$K$21)</f>
        <v>8</v>
      </c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26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26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26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26"/>
    </row>
    <row r="14" spans="1:50" ht="14.25" hidden="1" customHeight="1" outlineLevel="1">
      <c r="B14" s="501"/>
      <c r="C14" s="203">
        <v>8</v>
      </c>
      <c r="D14" s="206" t="s">
        <v>234</v>
      </c>
      <c r="E14" s="207">
        <v>11</v>
      </c>
      <c r="F14" s="203">
        <v>3000</v>
      </c>
      <c r="G14" s="208">
        <f t="shared" si="11"/>
        <v>272.72727272727275</v>
      </c>
      <c r="H14" s="526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27"/>
      <c r="M14" s="209">
        <f>RANK(K14, K$7:$K$21)</f>
        <v>6</v>
      </c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26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26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26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26"/>
    </row>
    <row r="15" spans="1:50" ht="14.25" hidden="1" customHeight="1" outlineLevel="1">
      <c r="B15" s="501"/>
      <c r="C15" s="203">
        <v>9</v>
      </c>
      <c r="D15" s="206" t="s">
        <v>235</v>
      </c>
      <c r="E15" s="207">
        <v>17</v>
      </c>
      <c r="F15" s="203">
        <v>3273</v>
      </c>
      <c r="G15" s="208">
        <f t="shared" si="11"/>
        <v>192.52941176470588</v>
      </c>
      <c r="H15" s="526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27"/>
      <c r="M15" s="209">
        <f>RANK(K15, K$7:$K$21)</f>
        <v>7</v>
      </c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26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26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26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26"/>
    </row>
    <row r="16" spans="1:50" ht="14.25" hidden="1" customHeight="1" outlineLevel="1">
      <c r="B16" s="501"/>
      <c r="C16" s="203">
        <v>10</v>
      </c>
      <c r="D16" s="206" t="s">
        <v>236</v>
      </c>
      <c r="E16" s="207">
        <v>17</v>
      </c>
      <c r="F16" s="203">
        <v>3273</v>
      </c>
      <c r="G16" s="208">
        <f t="shared" si="11"/>
        <v>192.52941176470588</v>
      </c>
      <c r="H16" s="526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27"/>
      <c r="M16" s="209">
        <f>RANK(K16, K$7:$K$21)</f>
        <v>9</v>
      </c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26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26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26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7"/>
      <c r="AV17" s="208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7"/>
      <c r="AV18" s="208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7"/>
      <c r="AV19" s="208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7"/>
      <c r="AV20" s="208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13">U22+1</f>
        <v>45876</v>
      </c>
      <c r="AA22" s="588"/>
      <c r="AB22" s="588"/>
      <c r="AC22" s="588"/>
      <c r="AD22" s="588"/>
      <c r="AE22" s="589">
        <f t="shared" ref="AE22" si="14">Z22+1</f>
        <v>45877</v>
      </c>
      <c r="AF22" s="590"/>
      <c r="AG22" s="590"/>
      <c r="AH22" s="590"/>
      <c r="AI22" s="590"/>
      <c r="AJ22" s="587">
        <f t="shared" ref="AJ22" si="15">AE22+1</f>
        <v>45878</v>
      </c>
      <c r="AK22" s="587"/>
      <c r="AL22" s="587"/>
      <c r="AM22" s="587"/>
      <c r="AN22" s="587"/>
      <c r="AO22" s="589">
        <f t="shared" ref="AO22" si="16">AJ22+1</f>
        <v>45879</v>
      </c>
      <c r="AP22" s="590"/>
      <c r="AQ22" s="590"/>
      <c r="AR22" s="590"/>
      <c r="AS22" s="590"/>
      <c r="AT22" s="587">
        <f t="shared" ref="AT22" si="17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8">Z22</f>
        <v>45876</v>
      </c>
      <c r="AA23" s="594"/>
      <c r="AB23" s="594"/>
      <c r="AC23" s="594"/>
      <c r="AD23" s="594"/>
      <c r="AE23" s="595">
        <f t="shared" ref="AE23" si="19">AE22</f>
        <v>45877</v>
      </c>
      <c r="AF23" s="595"/>
      <c r="AG23" s="595"/>
      <c r="AH23" s="595"/>
      <c r="AI23" s="595"/>
      <c r="AJ23" s="594">
        <f t="shared" ref="AJ23" si="20">AJ22</f>
        <v>45878</v>
      </c>
      <c r="AK23" s="594"/>
      <c r="AL23" s="594"/>
      <c r="AM23" s="594"/>
      <c r="AN23" s="594"/>
      <c r="AO23" s="595">
        <f t="shared" ref="AO23" si="21">AO22</f>
        <v>45879</v>
      </c>
      <c r="AP23" s="595"/>
      <c r="AQ23" s="595"/>
      <c r="AR23" s="595"/>
      <c r="AS23" s="595"/>
      <c r="AT23" s="594">
        <f t="shared" ref="AT23" si="22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226</v>
      </c>
      <c r="C27" s="203">
        <v>1</v>
      </c>
      <c r="D27" s="206" t="s">
        <v>227</v>
      </c>
      <c r="E27" s="207">
        <v>6</v>
      </c>
      <c r="F27" s="203">
        <v>2500</v>
      </c>
      <c r="G27" s="208">
        <f t="shared" ref="G27:G36" si="23">F27/E27</f>
        <v>416.66666666666669</v>
      </c>
      <c r="H27" s="526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27">
        <f>IFERROR(AVERAGE(K27:K41),"-")</f>
        <v>254.00095374216556</v>
      </c>
      <c r="M27" s="209">
        <f>RANK(K27, K$27:$K$41)</f>
        <v>3</v>
      </c>
      <c r="N27" s="501"/>
      <c r="O27" s="501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26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26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26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26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26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26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26">
        <f>AVERAGE(AV27:AV41)</f>
        <v>253.7946407395354</v>
      </c>
    </row>
    <row r="28" spans="2:50" ht="14.25" hidden="1" customHeight="1" outlineLevel="1">
      <c r="B28" s="501"/>
      <c r="C28" s="203">
        <v>2</v>
      </c>
      <c r="D28" s="206" t="s">
        <v>237</v>
      </c>
      <c r="E28" s="207">
        <v>6</v>
      </c>
      <c r="F28" s="203">
        <v>2600</v>
      </c>
      <c r="G28" s="208">
        <f t="shared" si="23"/>
        <v>433.33333333333331</v>
      </c>
      <c r="H28" s="526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27"/>
      <c r="M28" s="209">
        <f>RANK(K28, K$27:$K$41)</f>
        <v>4</v>
      </c>
      <c r="N28" s="501"/>
      <c r="O28" s="501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26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26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26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26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26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26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26"/>
    </row>
    <row r="29" spans="2:50" ht="14.25" hidden="1" customHeight="1" outlineLevel="1">
      <c r="B29" s="501"/>
      <c r="C29" s="203">
        <v>3</v>
      </c>
      <c r="D29" s="206" t="s">
        <v>229</v>
      </c>
      <c r="E29" s="207">
        <v>6</v>
      </c>
      <c r="F29" s="203">
        <v>2600</v>
      </c>
      <c r="G29" s="208">
        <f t="shared" si="23"/>
        <v>433.33333333333331</v>
      </c>
      <c r="H29" s="526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27"/>
      <c r="M29" s="209">
        <f>RANK(K29, K$27:$K$41)</f>
        <v>2</v>
      </c>
      <c r="N29" s="501"/>
      <c r="O29" s="501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26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26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26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26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26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26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26"/>
    </row>
    <row r="30" spans="2:50" ht="14.25" hidden="1" customHeight="1" outlineLevel="1">
      <c r="B30" s="501"/>
      <c r="C30" s="203">
        <v>4</v>
      </c>
      <c r="D30" s="206" t="s">
        <v>230</v>
      </c>
      <c r="E30" s="207">
        <v>11</v>
      </c>
      <c r="F30" s="203">
        <v>3000</v>
      </c>
      <c r="G30" s="208">
        <f t="shared" si="23"/>
        <v>272.72727272727275</v>
      </c>
      <c r="H30" s="526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27"/>
      <c r="M30" s="209">
        <f>RANK(K30, K$27:$K$41)</f>
        <v>5</v>
      </c>
      <c r="N30" s="501"/>
      <c r="O30" s="501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26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26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26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26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26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26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26"/>
    </row>
    <row r="31" spans="2:50" ht="14.25" hidden="1" customHeight="1" outlineLevel="1">
      <c r="B31" s="501"/>
      <c r="C31" s="203">
        <v>5</v>
      </c>
      <c r="D31" s="206" t="s">
        <v>231</v>
      </c>
      <c r="E31" s="207">
        <v>17</v>
      </c>
      <c r="F31" s="203">
        <v>3273</v>
      </c>
      <c r="G31" s="208">
        <f t="shared" si="23"/>
        <v>192.52941176470588</v>
      </c>
      <c r="H31" s="526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27"/>
      <c r="M31" s="209">
        <f>RANK(K31, K$27:$K$41)</f>
        <v>9</v>
      </c>
      <c r="N31" s="501"/>
      <c r="O31" s="501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26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26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26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26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26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26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26"/>
    </row>
    <row r="32" spans="2:50" ht="14.25" hidden="1" customHeight="1" outlineLevel="1">
      <c r="B32" s="501"/>
      <c r="C32" s="203">
        <v>6</v>
      </c>
      <c r="D32" s="206" t="s">
        <v>232</v>
      </c>
      <c r="E32" s="207">
        <v>6</v>
      </c>
      <c r="F32" s="203">
        <v>2600</v>
      </c>
      <c r="G32" s="208">
        <f t="shared" si="23"/>
        <v>433.33333333333331</v>
      </c>
      <c r="H32" s="526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27"/>
      <c r="M32" s="209">
        <f>RANK(K32, K$27:$K$41)</f>
        <v>1</v>
      </c>
      <c r="N32" s="501"/>
      <c r="O32" s="501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26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26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26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26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26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26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26"/>
    </row>
    <row r="33" spans="1:50" ht="14.25" hidden="1" customHeight="1" outlineLevel="1">
      <c r="B33" s="501"/>
      <c r="C33" s="203">
        <v>7</v>
      </c>
      <c r="D33" s="206" t="s">
        <v>233</v>
      </c>
      <c r="E33" s="207">
        <v>17</v>
      </c>
      <c r="F33" s="203">
        <v>3273</v>
      </c>
      <c r="G33" s="208">
        <f t="shared" si="23"/>
        <v>192.52941176470588</v>
      </c>
      <c r="H33" s="526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27"/>
      <c r="M33" s="209">
        <f>RANK(K33, K$27:$K$41)</f>
        <v>7</v>
      </c>
      <c r="N33" s="501"/>
      <c r="O33" s="501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26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26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26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26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26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26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26"/>
    </row>
    <row r="34" spans="1:50" ht="14.25" hidden="1" customHeight="1" outlineLevel="1">
      <c r="B34" s="501"/>
      <c r="C34" s="203">
        <v>8</v>
      </c>
      <c r="D34" s="206" t="s">
        <v>234</v>
      </c>
      <c r="E34" s="207">
        <v>11</v>
      </c>
      <c r="F34" s="203">
        <v>3000</v>
      </c>
      <c r="G34" s="208">
        <f t="shared" si="23"/>
        <v>272.72727272727275</v>
      </c>
      <c r="H34" s="526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27"/>
      <c r="M34" s="209">
        <f>RANK(K34, K$27:$K$41)</f>
        <v>6</v>
      </c>
      <c r="N34" s="501"/>
      <c r="O34" s="501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26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26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26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26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26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26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26"/>
    </row>
    <row r="35" spans="1:50" ht="14.25" hidden="1" customHeight="1" outlineLevel="1">
      <c r="B35" s="501"/>
      <c r="C35" s="203">
        <v>9</v>
      </c>
      <c r="D35" s="206" t="s">
        <v>235</v>
      </c>
      <c r="E35" s="207">
        <v>17</v>
      </c>
      <c r="F35" s="203">
        <v>3273</v>
      </c>
      <c r="G35" s="208">
        <f t="shared" si="23"/>
        <v>192.52941176470588</v>
      </c>
      <c r="H35" s="526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27"/>
      <c r="M35" s="209">
        <f>RANK(K35, K$27:$K$41)</f>
        <v>8</v>
      </c>
      <c r="N35" s="501"/>
      <c r="O35" s="501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26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26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26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26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26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26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26"/>
    </row>
    <row r="36" spans="1:50" ht="14.25" hidden="1" customHeight="1" outlineLevel="1">
      <c r="B36" s="501"/>
      <c r="C36" s="203">
        <v>10</v>
      </c>
      <c r="D36" s="206" t="s">
        <v>236</v>
      </c>
      <c r="E36" s="207">
        <v>17</v>
      </c>
      <c r="F36" s="203">
        <v>3273</v>
      </c>
      <c r="G36" s="208">
        <f t="shared" si="23"/>
        <v>192.52941176470588</v>
      </c>
      <c r="H36" s="526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27"/>
      <c r="M36" s="209">
        <f>RANK(K36, K$27:$K$41)</f>
        <v>10</v>
      </c>
      <c r="N36" s="501"/>
      <c r="O36" s="501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26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26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26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26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26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26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26"/>
    </row>
    <row r="37" spans="1:50" ht="14.25" hidden="1" customHeight="1" outlineLevel="1">
      <c r="B37" s="501"/>
      <c r="C37" s="203">
        <v>11</v>
      </c>
      <c r="D37" s="206"/>
      <c r="E37" s="207"/>
      <c r="F37" s="203"/>
      <c r="G37" s="208"/>
      <c r="H37" s="526"/>
      <c r="I37" s="209"/>
      <c r="J37" s="209"/>
      <c r="K37" s="210"/>
      <c r="L37" s="527"/>
      <c r="M37" s="209"/>
      <c r="N37" s="501"/>
      <c r="O37" s="501"/>
      <c r="P37" s="203"/>
      <c r="Q37" s="207"/>
      <c r="R37" s="208"/>
      <c r="S37" s="205"/>
      <c r="T37" s="526"/>
      <c r="U37" s="203"/>
      <c r="V37" s="207"/>
      <c r="W37" s="208"/>
      <c r="X37" s="205"/>
      <c r="Y37" s="526"/>
      <c r="Z37" s="203"/>
      <c r="AA37" s="207"/>
      <c r="AB37" s="208"/>
      <c r="AC37" s="205"/>
      <c r="AD37" s="526"/>
      <c r="AE37" s="203"/>
      <c r="AF37" s="207"/>
      <c r="AG37" s="208"/>
      <c r="AH37" s="205"/>
      <c r="AI37" s="526"/>
      <c r="AJ37" s="203"/>
      <c r="AK37" s="207"/>
      <c r="AL37" s="208"/>
      <c r="AM37" s="205"/>
      <c r="AN37" s="526"/>
      <c r="AO37" s="203"/>
      <c r="AP37" s="207"/>
      <c r="AQ37" s="208"/>
      <c r="AR37" s="205"/>
      <c r="AS37" s="526"/>
      <c r="AT37" s="203"/>
      <c r="AU37" s="207"/>
      <c r="AV37" s="208"/>
      <c r="AW37" s="205"/>
      <c r="AX37" s="526"/>
    </row>
    <row r="38" spans="1:50" ht="14.25" hidden="1" customHeight="1" outlineLevel="1">
      <c r="B38" s="501"/>
      <c r="C38" s="203">
        <v>12</v>
      </c>
      <c r="D38" s="206"/>
      <c r="E38" s="207"/>
      <c r="F38" s="203"/>
      <c r="G38" s="208"/>
      <c r="H38" s="526"/>
      <c r="I38" s="209"/>
      <c r="J38" s="209"/>
      <c r="K38" s="210"/>
      <c r="L38" s="527"/>
      <c r="M38" s="209"/>
      <c r="N38" s="501"/>
      <c r="O38" s="501"/>
      <c r="P38" s="203"/>
      <c r="Q38" s="207"/>
      <c r="R38" s="208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/>
      <c r="AK38" s="207"/>
      <c r="AL38" s="208"/>
      <c r="AM38" s="205"/>
      <c r="AN38" s="526"/>
      <c r="AO38" s="203"/>
      <c r="AP38" s="207"/>
      <c r="AQ38" s="208"/>
      <c r="AR38" s="205"/>
      <c r="AS38" s="526"/>
      <c r="AT38" s="203"/>
      <c r="AU38" s="207"/>
      <c r="AV38" s="208"/>
      <c r="AW38" s="205"/>
      <c r="AX38" s="526"/>
    </row>
    <row r="39" spans="1:50" ht="14.25" hidden="1" customHeight="1" outlineLevel="1">
      <c r="B39" s="501"/>
      <c r="C39" s="203">
        <v>13</v>
      </c>
      <c r="D39" s="206"/>
      <c r="E39" s="207"/>
      <c r="F39" s="203"/>
      <c r="G39" s="208"/>
      <c r="H39" s="526"/>
      <c r="I39" s="209"/>
      <c r="J39" s="209"/>
      <c r="K39" s="210"/>
      <c r="L39" s="527"/>
      <c r="M39" s="209"/>
      <c r="N39" s="501"/>
      <c r="O39" s="501"/>
      <c r="P39" s="203"/>
      <c r="Q39" s="207"/>
      <c r="R39" s="208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7"/>
      <c r="AL39" s="208"/>
      <c r="AM39" s="205"/>
      <c r="AN39" s="526"/>
      <c r="AO39" s="203"/>
      <c r="AP39" s="207"/>
      <c r="AQ39" s="208"/>
      <c r="AR39" s="205"/>
      <c r="AS39" s="526"/>
      <c r="AT39" s="203"/>
      <c r="AU39" s="207"/>
      <c r="AV39" s="208"/>
      <c r="AW39" s="205"/>
      <c r="AX39" s="526"/>
    </row>
    <row r="40" spans="1:50" ht="14.25" hidden="1" customHeight="1" outlineLevel="1">
      <c r="B40" s="501"/>
      <c r="C40" s="203">
        <v>14</v>
      </c>
      <c r="D40" s="206"/>
      <c r="E40" s="203"/>
      <c r="F40" s="203"/>
      <c r="G40" s="203"/>
      <c r="H40" s="526"/>
      <c r="I40" s="209"/>
      <c r="J40" s="209"/>
      <c r="K40" s="210"/>
      <c r="L40" s="527"/>
      <c r="M40" s="209"/>
      <c r="N40" s="501"/>
      <c r="O40" s="501"/>
      <c r="P40" s="203"/>
      <c r="Q40" s="207"/>
      <c r="R40" s="208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7"/>
      <c r="AL40" s="208"/>
      <c r="AM40" s="205"/>
      <c r="AN40" s="526"/>
      <c r="AO40" s="203"/>
      <c r="AP40" s="207"/>
      <c r="AQ40" s="208"/>
      <c r="AR40" s="205"/>
      <c r="AS40" s="526"/>
      <c r="AT40" s="203"/>
      <c r="AU40" s="207"/>
      <c r="AV40" s="208"/>
      <c r="AW40" s="205"/>
      <c r="AX40" s="526"/>
    </row>
    <row r="41" spans="1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1:50" ht="14.25" hidden="1" customHeight="1" outlineLevel="1" collapsed="1">
      <c r="B42" s="540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9">U42+1</f>
        <v>45883</v>
      </c>
      <c r="AA42" s="588"/>
      <c r="AB42" s="588"/>
      <c r="AC42" s="588"/>
      <c r="AD42" s="588"/>
      <c r="AE42" s="589">
        <f t="shared" ref="AE42" si="40">Z42+1</f>
        <v>45884</v>
      </c>
      <c r="AF42" s="590"/>
      <c r="AG42" s="590"/>
      <c r="AH42" s="590"/>
      <c r="AI42" s="590"/>
      <c r="AJ42" s="591">
        <f t="shared" ref="AJ42" si="41">AE42+1</f>
        <v>45885</v>
      </c>
      <c r="AK42" s="592"/>
      <c r="AL42" s="592"/>
      <c r="AM42" s="592"/>
      <c r="AN42" s="593"/>
      <c r="AO42" s="589">
        <f t="shared" ref="AO42" si="42">AJ42+1</f>
        <v>45886</v>
      </c>
      <c r="AP42" s="590"/>
      <c r="AQ42" s="590"/>
      <c r="AR42" s="590"/>
      <c r="AS42" s="590"/>
      <c r="AT42" s="591">
        <f t="shared" ref="AT42" si="43">AO42+1</f>
        <v>45887</v>
      </c>
      <c r="AU42" s="592"/>
      <c r="AV42" s="592"/>
      <c r="AW42" s="592"/>
      <c r="AX42" s="593"/>
    </row>
    <row r="43" spans="1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4">Z42</f>
        <v>45883</v>
      </c>
      <c r="AA43" s="594"/>
      <c r="AB43" s="594"/>
      <c r="AC43" s="594"/>
      <c r="AD43" s="594"/>
      <c r="AE43" s="595">
        <f t="shared" ref="AE43" si="45">AE42</f>
        <v>45884</v>
      </c>
      <c r="AF43" s="595"/>
      <c r="AG43" s="595"/>
      <c r="AH43" s="595"/>
      <c r="AI43" s="595"/>
      <c r="AJ43" s="596">
        <f t="shared" ref="AJ43" si="46">AJ42</f>
        <v>45885</v>
      </c>
      <c r="AK43" s="597"/>
      <c r="AL43" s="597"/>
      <c r="AM43" s="597"/>
      <c r="AN43" s="598"/>
      <c r="AO43" s="595">
        <f t="shared" ref="AO43" si="47">AO42</f>
        <v>45886</v>
      </c>
      <c r="AP43" s="595"/>
      <c r="AQ43" s="595"/>
      <c r="AR43" s="595"/>
      <c r="AS43" s="595"/>
      <c r="AT43" s="596">
        <f t="shared" ref="AT43" si="48">AT42</f>
        <v>45887</v>
      </c>
      <c r="AU43" s="597"/>
      <c r="AV43" s="597"/>
      <c r="AW43" s="597"/>
      <c r="AX43" s="598"/>
    </row>
    <row r="44" spans="1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1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1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1:50" ht="14.25" hidden="1" customHeight="1" outlineLevel="1">
      <c r="A47" s="278"/>
      <c r="B47" s="501" t="s">
        <v>226</v>
      </c>
      <c r="C47" s="203">
        <v>1</v>
      </c>
      <c r="D47" s="206" t="s">
        <v>229</v>
      </c>
      <c r="E47" s="203">
        <v>6</v>
      </c>
      <c r="F47" s="203">
        <v>2600</v>
      </c>
      <c r="G47" s="208">
        <f t="shared" ref="G47:G56" si="49">F47/E47</f>
        <v>433.33333333333331</v>
      </c>
      <c r="H47" s="526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27">
        <f>IFERROR(AVERAGE(K47:K61),"-")</f>
        <v>253.71062463566892</v>
      </c>
      <c r="M47" s="209">
        <f>RANK(K47, K$47:$K$61)</f>
        <v>2</v>
      </c>
      <c r="N47" s="501"/>
      <c r="O47" s="501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26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26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26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26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26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26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26">
        <f>AVERAGE(AV47:AV61)</f>
        <v>253.66995331869725</v>
      </c>
    </row>
    <row r="48" spans="1:50" ht="14.25" hidden="1" customHeight="1" outlineLevel="1">
      <c r="A48" s="278"/>
      <c r="B48" s="501"/>
      <c r="C48" s="203">
        <v>2</v>
      </c>
      <c r="D48" s="206" t="s">
        <v>232</v>
      </c>
      <c r="E48" s="203">
        <v>6</v>
      </c>
      <c r="F48" s="203">
        <v>2600</v>
      </c>
      <c r="G48" s="208">
        <f t="shared" si="49"/>
        <v>433.33333333333331</v>
      </c>
      <c r="H48" s="526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27"/>
      <c r="M48" s="209">
        <f>RANK(K48, K$47:$K$61)</f>
        <v>1</v>
      </c>
      <c r="N48" s="501"/>
      <c r="O48" s="501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26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26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26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26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26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26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26"/>
    </row>
    <row r="49" spans="1:50" ht="14.25" hidden="1" customHeight="1" outlineLevel="1">
      <c r="A49" s="278"/>
      <c r="B49" s="501"/>
      <c r="C49" s="203">
        <v>3</v>
      </c>
      <c r="D49" s="206" t="s">
        <v>237</v>
      </c>
      <c r="E49" s="203">
        <v>6</v>
      </c>
      <c r="F49" s="203">
        <v>2600</v>
      </c>
      <c r="G49" s="208">
        <f t="shared" si="49"/>
        <v>433.33333333333331</v>
      </c>
      <c r="H49" s="526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27"/>
      <c r="M49" s="209">
        <f>RANK(K49, K$47:$K$61)</f>
        <v>4</v>
      </c>
      <c r="N49" s="501"/>
      <c r="O49" s="501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26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26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26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26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26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26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26"/>
    </row>
    <row r="50" spans="1:50" ht="14.25" hidden="1" customHeight="1" outlineLevel="1">
      <c r="A50" s="278"/>
      <c r="B50" s="501"/>
      <c r="C50" s="203">
        <v>4</v>
      </c>
      <c r="D50" s="206" t="s">
        <v>231</v>
      </c>
      <c r="E50" s="203">
        <v>17</v>
      </c>
      <c r="F50" s="203">
        <v>3273</v>
      </c>
      <c r="G50" s="208">
        <f t="shared" si="49"/>
        <v>192.52941176470588</v>
      </c>
      <c r="H50" s="526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27"/>
      <c r="M50" s="209">
        <f>RANK(K50, K$47:$K$61)</f>
        <v>7</v>
      </c>
      <c r="N50" s="501"/>
      <c r="O50" s="501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26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26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26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26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26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26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26"/>
    </row>
    <row r="51" spans="1:50" ht="14.25" hidden="1" customHeight="1" outlineLevel="1">
      <c r="A51" s="278"/>
      <c r="B51" s="501"/>
      <c r="C51" s="203">
        <v>5</v>
      </c>
      <c r="D51" s="206" t="s">
        <v>233</v>
      </c>
      <c r="E51" s="203">
        <v>17</v>
      </c>
      <c r="F51" s="203">
        <v>3273</v>
      </c>
      <c r="G51" s="208">
        <f t="shared" si="49"/>
        <v>192.52941176470588</v>
      </c>
      <c r="H51" s="526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27"/>
      <c r="M51" s="209">
        <f>RANK(K51, K$47:$K$61)</f>
        <v>9</v>
      </c>
      <c r="N51" s="501"/>
      <c r="O51" s="501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26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26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26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26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26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26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26"/>
    </row>
    <row r="52" spans="1:50" ht="14.25" hidden="1" customHeight="1" outlineLevel="1">
      <c r="A52" s="278"/>
      <c r="B52" s="501"/>
      <c r="C52" s="203">
        <v>6</v>
      </c>
      <c r="D52" s="206" t="s">
        <v>227</v>
      </c>
      <c r="E52" s="203">
        <v>6</v>
      </c>
      <c r="F52" s="203">
        <v>2500</v>
      </c>
      <c r="G52" s="208">
        <f t="shared" si="49"/>
        <v>416.66666666666669</v>
      </c>
      <c r="H52" s="526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27"/>
      <c r="M52" s="209">
        <f>RANK(K52, K$47:$K$61)</f>
        <v>3</v>
      </c>
      <c r="N52" s="501"/>
      <c r="O52" s="501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26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26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26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26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26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26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26"/>
    </row>
    <row r="53" spans="1:50" ht="14.25" hidden="1" customHeight="1" outlineLevel="1">
      <c r="A53" s="278"/>
      <c r="B53" s="501"/>
      <c r="C53" s="203">
        <v>7</v>
      </c>
      <c r="D53" s="206" t="s">
        <v>230</v>
      </c>
      <c r="E53" s="203">
        <v>11</v>
      </c>
      <c r="F53" s="203">
        <v>3000</v>
      </c>
      <c r="G53" s="208">
        <f t="shared" si="49"/>
        <v>272.72727272727275</v>
      </c>
      <c r="H53" s="526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27"/>
      <c r="M53" s="209">
        <f>RANK(K53, K$47:$K$61)</f>
        <v>6</v>
      </c>
      <c r="N53" s="501"/>
      <c r="O53" s="501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26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26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26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26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26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26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26"/>
    </row>
    <row r="54" spans="1:50" ht="14.25" hidden="1" customHeight="1" outlineLevel="1">
      <c r="A54" s="278"/>
      <c r="B54" s="501"/>
      <c r="C54" s="203">
        <v>8</v>
      </c>
      <c r="D54" s="206" t="s">
        <v>235</v>
      </c>
      <c r="E54" s="203">
        <v>17</v>
      </c>
      <c r="F54" s="203">
        <v>3273</v>
      </c>
      <c r="G54" s="208">
        <f t="shared" si="49"/>
        <v>192.52941176470588</v>
      </c>
      <c r="H54" s="526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27"/>
      <c r="M54" s="209">
        <f>RANK(K54, K$47:$K$61)</f>
        <v>8</v>
      </c>
      <c r="N54" s="501"/>
      <c r="O54" s="501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26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26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26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26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26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26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26"/>
    </row>
    <row r="55" spans="1:50" ht="14.25" hidden="1" customHeight="1" outlineLevel="1">
      <c r="A55" s="278"/>
      <c r="B55" s="501"/>
      <c r="C55" s="203">
        <v>9</v>
      </c>
      <c r="D55" s="206" t="s">
        <v>236</v>
      </c>
      <c r="E55" s="203">
        <v>17</v>
      </c>
      <c r="F55" s="203">
        <v>3273</v>
      </c>
      <c r="G55" s="208">
        <f t="shared" si="49"/>
        <v>192.52941176470588</v>
      </c>
      <c r="H55" s="526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27"/>
      <c r="M55" s="209">
        <f>RANK(K55, K$47:$K$61)</f>
        <v>10</v>
      </c>
      <c r="N55" s="501"/>
      <c r="O55" s="501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26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26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26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26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26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26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26"/>
    </row>
    <row r="56" spans="1:50" ht="14.25" hidden="1" customHeight="1" outlineLevel="1">
      <c r="A56" s="278"/>
      <c r="B56" s="501"/>
      <c r="C56" s="203">
        <v>10</v>
      </c>
      <c r="D56" s="206" t="s">
        <v>234</v>
      </c>
      <c r="E56" s="203">
        <v>11</v>
      </c>
      <c r="F56" s="203">
        <v>3000</v>
      </c>
      <c r="G56" s="208">
        <f t="shared" si="49"/>
        <v>272.72727272727275</v>
      </c>
      <c r="H56" s="526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27"/>
      <c r="M56" s="209">
        <f>RANK(K56, K$47:$K$61)</f>
        <v>5</v>
      </c>
      <c r="N56" s="501"/>
      <c r="O56" s="501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26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26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26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26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26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26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26"/>
    </row>
    <row r="57" spans="1:50" ht="14.25" hidden="1" customHeight="1" outlineLevel="1">
      <c r="A57" s="278"/>
      <c r="B57" s="501"/>
      <c r="C57" s="203">
        <v>11</v>
      </c>
      <c r="D57" s="206"/>
      <c r="E57" s="203"/>
      <c r="F57" s="203"/>
      <c r="G57" s="203"/>
      <c r="H57" s="526"/>
      <c r="I57" s="209"/>
      <c r="J57" s="209"/>
      <c r="K57" s="210"/>
      <c r="L57" s="527"/>
      <c r="M57" s="209"/>
      <c r="N57" s="501"/>
      <c r="O57" s="501"/>
      <c r="P57" s="203"/>
      <c r="Q57" s="207"/>
      <c r="R57" s="208"/>
      <c r="S57" s="205"/>
      <c r="T57" s="526"/>
      <c r="U57" s="203"/>
      <c r="V57" s="207"/>
      <c r="W57" s="208"/>
      <c r="X57" s="205"/>
      <c r="Y57" s="526"/>
      <c r="Z57" s="203"/>
      <c r="AA57" s="207"/>
      <c r="AB57" s="208"/>
      <c r="AC57" s="205"/>
      <c r="AD57" s="526"/>
      <c r="AE57" s="203"/>
      <c r="AF57" s="207"/>
      <c r="AG57" s="208"/>
      <c r="AH57" s="205"/>
      <c r="AI57" s="526"/>
      <c r="AJ57" s="203"/>
      <c r="AK57" s="207"/>
      <c r="AL57" s="208"/>
      <c r="AM57" s="205"/>
      <c r="AN57" s="526"/>
      <c r="AO57" s="203"/>
      <c r="AP57" s="207"/>
      <c r="AQ57" s="208"/>
      <c r="AR57" s="205"/>
      <c r="AS57" s="526"/>
      <c r="AT57" s="203"/>
      <c r="AU57" s="207"/>
      <c r="AV57" s="208"/>
      <c r="AW57" s="205"/>
      <c r="AX57" s="526"/>
    </row>
    <row r="58" spans="1:50" ht="14.25" hidden="1" customHeight="1" outlineLevel="1">
      <c r="A58" s="278"/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7"/>
      <c r="R58" s="208"/>
      <c r="S58" s="205"/>
      <c r="T58" s="526"/>
      <c r="U58" s="203"/>
      <c r="V58" s="207"/>
      <c r="W58" s="208"/>
      <c r="X58" s="205"/>
      <c r="Y58" s="526"/>
      <c r="Z58" s="203"/>
      <c r="AA58" s="207"/>
      <c r="AB58" s="208"/>
      <c r="AC58" s="205"/>
      <c r="AD58" s="526"/>
      <c r="AE58" s="203"/>
      <c r="AF58" s="207"/>
      <c r="AG58" s="208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1:50" ht="14.25" hidden="1" customHeight="1" outlineLevel="1">
      <c r="A59" s="278"/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7"/>
      <c r="R59" s="208"/>
      <c r="S59" s="205"/>
      <c r="T59" s="526"/>
      <c r="U59" s="203"/>
      <c r="V59" s="207"/>
      <c r="W59" s="208"/>
      <c r="X59" s="205"/>
      <c r="Y59" s="526"/>
      <c r="Z59" s="203"/>
      <c r="AA59" s="207"/>
      <c r="AB59" s="208"/>
      <c r="AC59" s="205"/>
      <c r="AD59" s="526"/>
      <c r="AE59" s="203"/>
      <c r="AF59" s="207"/>
      <c r="AG59" s="208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1:50" ht="14.25" hidden="1" customHeight="1" outlineLevel="1">
      <c r="A60" s="278"/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7"/>
      <c r="R60" s="208"/>
      <c r="S60" s="205"/>
      <c r="T60" s="526"/>
      <c r="U60" s="203"/>
      <c r="V60" s="207"/>
      <c r="W60" s="208"/>
      <c r="X60" s="205"/>
      <c r="Y60" s="526"/>
      <c r="Z60" s="203"/>
      <c r="AA60" s="207"/>
      <c r="AB60" s="208"/>
      <c r="AC60" s="205"/>
      <c r="AD60" s="526"/>
      <c r="AE60" s="203"/>
      <c r="AF60" s="207"/>
      <c r="AG60" s="208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1:50" ht="14.25" hidden="1" customHeight="1" outlineLevel="1">
      <c r="A61" s="278"/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7"/>
      <c r="AB61" s="208"/>
      <c r="AC61" s="205"/>
      <c r="AD61" s="526"/>
      <c r="AE61" s="203"/>
      <c r="AF61" s="207"/>
      <c r="AG61" s="208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1:50" ht="14.25" hidden="1" customHeight="1" outlineLevel="1" collapsed="1">
      <c r="B62" s="540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5">U62+1</f>
        <v>45890</v>
      </c>
      <c r="AA62" s="588"/>
      <c r="AB62" s="588"/>
      <c r="AC62" s="588"/>
      <c r="AD62" s="588"/>
      <c r="AE62" s="589">
        <f t="shared" ref="AE62" si="66">Z62+1</f>
        <v>45891</v>
      </c>
      <c r="AF62" s="590"/>
      <c r="AG62" s="590"/>
      <c r="AH62" s="590"/>
      <c r="AI62" s="590"/>
      <c r="AJ62" s="591">
        <f t="shared" ref="AJ62" si="67">AE62+1</f>
        <v>45892</v>
      </c>
      <c r="AK62" s="592"/>
      <c r="AL62" s="592"/>
      <c r="AM62" s="592"/>
      <c r="AN62" s="593"/>
      <c r="AO62" s="589">
        <f t="shared" ref="AO62" si="68">AJ62+1</f>
        <v>45893</v>
      </c>
      <c r="AP62" s="590"/>
      <c r="AQ62" s="590"/>
      <c r="AR62" s="590"/>
      <c r="AS62" s="590"/>
      <c r="AT62" s="591">
        <f t="shared" ref="AT62" si="69">AO62+1</f>
        <v>45894</v>
      </c>
      <c r="AU62" s="592"/>
      <c r="AV62" s="592"/>
      <c r="AW62" s="592"/>
      <c r="AX62" s="593"/>
    </row>
    <row r="63" spans="1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70">Z62</f>
        <v>45890</v>
      </c>
      <c r="AA63" s="594"/>
      <c r="AB63" s="594"/>
      <c r="AC63" s="594"/>
      <c r="AD63" s="594"/>
      <c r="AE63" s="595">
        <f t="shared" ref="AE63" si="71">AE62</f>
        <v>45891</v>
      </c>
      <c r="AF63" s="595"/>
      <c r="AG63" s="595"/>
      <c r="AH63" s="595"/>
      <c r="AI63" s="595"/>
      <c r="AJ63" s="596">
        <f t="shared" ref="AJ63" si="72">AJ62</f>
        <v>45892</v>
      </c>
      <c r="AK63" s="597"/>
      <c r="AL63" s="597"/>
      <c r="AM63" s="597"/>
      <c r="AN63" s="598"/>
      <c r="AO63" s="595">
        <f t="shared" ref="AO63" si="73">AO62</f>
        <v>45893</v>
      </c>
      <c r="AP63" s="595"/>
      <c r="AQ63" s="595"/>
      <c r="AR63" s="595"/>
      <c r="AS63" s="595"/>
      <c r="AT63" s="596">
        <f t="shared" ref="AT63" si="74">AT62</f>
        <v>45894</v>
      </c>
      <c r="AU63" s="597"/>
      <c r="AV63" s="597"/>
      <c r="AW63" s="597"/>
      <c r="AX63" s="598"/>
    </row>
    <row r="64" spans="1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226</v>
      </c>
      <c r="C67" s="203">
        <v>1</v>
      </c>
      <c r="D67" s="206" t="s">
        <v>229</v>
      </c>
      <c r="E67" s="203">
        <v>6</v>
      </c>
      <c r="F67" s="203">
        <v>2600</v>
      </c>
      <c r="G67" s="208">
        <f t="shared" ref="G67:G77" si="75">F67/E67</f>
        <v>433.33333333333331</v>
      </c>
      <c r="H67" s="526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27">
        <f>IFERROR(AVERAGE(K67:K81),"-")</f>
        <v>250.37909083677599</v>
      </c>
      <c r="M67" s="209">
        <f>RANK(K67, K$67:$K$81)</f>
        <v>2</v>
      </c>
      <c r="N67" s="501"/>
      <c r="O67" s="501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26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26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26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26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26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26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26">
        <f>AVERAGE(AV67:AV81)</f>
        <v>250.79771503483778</v>
      </c>
    </row>
    <row r="68" spans="2:50" ht="14.25" hidden="1" customHeight="1" outlineLevel="1">
      <c r="B68" s="501"/>
      <c r="C68" s="203">
        <v>2</v>
      </c>
      <c r="D68" s="206" t="s">
        <v>232</v>
      </c>
      <c r="E68" s="203">
        <v>6</v>
      </c>
      <c r="F68" s="203">
        <v>2600</v>
      </c>
      <c r="G68" s="208">
        <f t="shared" si="75"/>
        <v>433.33333333333331</v>
      </c>
      <c r="H68" s="526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27"/>
      <c r="M68" s="209">
        <f>RANK(K68, K$67:$K$81)</f>
        <v>1</v>
      </c>
      <c r="N68" s="501"/>
      <c r="O68" s="501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26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26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26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26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26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26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26"/>
    </row>
    <row r="69" spans="2:50" ht="14.25" hidden="1" customHeight="1" outlineLevel="1">
      <c r="B69" s="501"/>
      <c r="C69" s="203">
        <v>3</v>
      </c>
      <c r="D69" s="206" t="s">
        <v>237</v>
      </c>
      <c r="E69" s="203">
        <v>6</v>
      </c>
      <c r="F69" s="203">
        <v>2600</v>
      </c>
      <c r="G69" s="208">
        <f t="shared" si="75"/>
        <v>433.33333333333331</v>
      </c>
      <c r="H69" s="526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27"/>
      <c r="M69" s="209">
        <f>RANK(K69, K$67:$K$81)</f>
        <v>4</v>
      </c>
      <c r="N69" s="501"/>
      <c r="O69" s="501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26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26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26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26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26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26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26"/>
    </row>
    <row r="70" spans="2:50" ht="14.25" hidden="1" customHeight="1" outlineLevel="1">
      <c r="B70" s="501"/>
      <c r="C70" s="203">
        <v>4</v>
      </c>
      <c r="D70" s="206" t="s">
        <v>231</v>
      </c>
      <c r="E70" s="203">
        <v>17</v>
      </c>
      <c r="F70" s="203">
        <v>3273</v>
      </c>
      <c r="G70" s="208">
        <f t="shared" si="75"/>
        <v>192.52941176470588</v>
      </c>
      <c r="H70" s="526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27"/>
      <c r="M70" s="209">
        <f>RANK(K70, K$67:$K$81)</f>
        <v>11</v>
      </c>
      <c r="N70" s="501"/>
      <c r="O70" s="501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26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26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26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26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26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26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26"/>
    </row>
    <row r="71" spans="2:50" ht="14.25" hidden="1" customHeight="1" outlineLevel="1">
      <c r="B71" s="501"/>
      <c r="C71" s="203">
        <v>5</v>
      </c>
      <c r="D71" s="206" t="s">
        <v>233</v>
      </c>
      <c r="E71" s="203">
        <v>17</v>
      </c>
      <c r="F71" s="203">
        <v>3273</v>
      </c>
      <c r="G71" s="208">
        <f t="shared" si="75"/>
        <v>192.52941176470588</v>
      </c>
      <c r="H71" s="526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27"/>
      <c r="M71" s="209">
        <f>RANK(K71, K$67:$K$81)</f>
        <v>10</v>
      </c>
      <c r="N71" s="501"/>
      <c r="O71" s="501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26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26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26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26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26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26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26"/>
    </row>
    <row r="72" spans="2:50" ht="14.25" hidden="1" customHeight="1" outlineLevel="1">
      <c r="B72" s="501"/>
      <c r="C72" s="203">
        <v>6</v>
      </c>
      <c r="D72" s="206" t="s">
        <v>227</v>
      </c>
      <c r="E72" s="203">
        <v>6</v>
      </c>
      <c r="F72" s="203">
        <v>2500</v>
      </c>
      <c r="G72" s="208">
        <f t="shared" si="75"/>
        <v>416.66666666666669</v>
      </c>
      <c r="H72" s="526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27"/>
      <c r="M72" s="209">
        <f>RANK(K72, K$67:$K$81)</f>
        <v>3</v>
      </c>
      <c r="N72" s="501"/>
      <c r="O72" s="501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26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26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26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26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26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26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26"/>
    </row>
    <row r="73" spans="2:50" ht="14.25" hidden="1" customHeight="1" outlineLevel="1">
      <c r="B73" s="501"/>
      <c r="C73" s="203">
        <v>7</v>
      </c>
      <c r="D73" s="206" t="s">
        <v>230</v>
      </c>
      <c r="E73" s="203">
        <v>11</v>
      </c>
      <c r="F73" s="203">
        <v>3000</v>
      </c>
      <c r="G73" s="208">
        <f t="shared" si="75"/>
        <v>272.72727272727275</v>
      </c>
      <c r="H73" s="526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27"/>
      <c r="M73" s="209">
        <f>RANK(K73, K$67:$K$81)</f>
        <v>6</v>
      </c>
      <c r="N73" s="501"/>
      <c r="O73" s="501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26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26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26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26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26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26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26"/>
    </row>
    <row r="74" spans="2:50" ht="14.25" hidden="1" customHeight="1" outlineLevel="1">
      <c r="B74" s="501"/>
      <c r="C74" s="203">
        <v>8</v>
      </c>
      <c r="D74" s="206" t="s">
        <v>239</v>
      </c>
      <c r="E74" s="203">
        <v>12</v>
      </c>
      <c r="F74" s="203">
        <v>3000</v>
      </c>
      <c r="G74" s="208">
        <f t="shared" si="75"/>
        <v>250</v>
      </c>
      <c r="H74" s="526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27"/>
      <c r="M74" s="209">
        <f>RANK(K74, K$67:$K$81)</f>
        <v>7</v>
      </c>
      <c r="N74" s="501"/>
      <c r="O74" s="501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26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26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26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26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26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26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26"/>
    </row>
    <row r="75" spans="2:50" ht="14.25" hidden="1" customHeight="1" outlineLevel="1">
      <c r="B75" s="501"/>
      <c r="C75" s="203">
        <v>9</v>
      </c>
      <c r="D75" s="206" t="s">
        <v>235</v>
      </c>
      <c r="E75" s="203">
        <v>17</v>
      </c>
      <c r="F75" s="203">
        <v>3273</v>
      </c>
      <c r="G75" s="208">
        <f t="shared" si="75"/>
        <v>192.52941176470588</v>
      </c>
      <c r="H75" s="526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27"/>
      <c r="M75" s="209">
        <f>RANK(K75, K$67:$K$81)</f>
        <v>8</v>
      </c>
      <c r="N75" s="501"/>
      <c r="O75" s="501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26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26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26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26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26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26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26"/>
    </row>
    <row r="76" spans="2:50" ht="14.25" hidden="1" customHeight="1" outlineLevel="1">
      <c r="B76" s="501"/>
      <c r="C76" s="203">
        <v>10</v>
      </c>
      <c r="D76" s="206" t="s">
        <v>236</v>
      </c>
      <c r="E76" s="203">
        <v>17</v>
      </c>
      <c r="F76" s="203">
        <v>3273</v>
      </c>
      <c r="G76" s="208">
        <f t="shared" si="75"/>
        <v>192.52941176470588</v>
      </c>
      <c r="H76" s="526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27"/>
      <c r="M76" s="209">
        <f>RANK(K76, K$67:$K$81)</f>
        <v>9</v>
      </c>
      <c r="N76" s="501"/>
      <c r="O76" s="501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26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26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26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26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26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26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26"/>
    </row>
    <row r="77" spans="2:50" ht="14.25" hidden="1" customHeight="1" outlineLevel="1">
      <c r="B77" s="501"/>
      <c r="C77" s="203">
        <v>11</v>
      </c>
      <c r="D77" s="206" t="s">
        <v>234</v>
      </c>
      <c r="E77" s="203">
        <v>11</v>
      </c>
      <c r="F77" s="203">
        <v>3000</v>
      </c>
      <c r="G77" s="208">
        <f t="shared" si="75"/>
        <v>272.72727272727275</v>
      </c>
      <c r="H77" s="526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27"/>
      <c r="M77" s="209">
        <f>RANK(K77, K$67:$K$81)</f>
        <v>5</v>
      </c>
      <c r="N77" s="501"/>
      <c r="O77" s="501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26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26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26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26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26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26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91">U82+1</f>
        <v>45897</v>
      </c>
      <c r="AA82" s="588"/>
      <c r="AB82" s="588"/>
      <c r="AC82" s="588"/>
      <c r="AD82" s="588"/>
      <c r="AE82" s="589">
        <f t="shared" ref="AE82" si="92">Z82+1</f>
        <v>45898</v>
      </c>
      <c r="AF82" s="590"/>
      <c r="AG82" s="590"/>
      <c r="AH82" s="590"/>
      <c r="AI82" s="590"/>
      <c r="AJ82" s="591">
        <f t="shared" ref="AJ82" si="93">AE82+1</f>
        <v>45899</v>
      </c>
      <c r="AK82" s="592"/>
      <c r="AL82" s="592"/>
      <c r="AM82" s="592"/>
      <c r="AN82" s="593"/>
      <c r="AO82" s="589">
        <f t="shared" ref="AO82" si="94">AJ82+1</f>
        <v>45900</v>
      </c>
      <c r="AP82" s="590"/>
      <c r="AQ82" s="590"/>
      <c r="AR82" s="590"/>
      <c r="AS82" s="590"/>
      <c r="AT82" s="591">
        <f t="shared" ref="AT82" si="95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6">Z82</f>
        <v>45897</v>
      </c>
      <c r="AA83" s="594"/>
      <c r="AB83" s="594"/>
      <c r="AC83" s="594"/>
      <c r="AD83" s="594"/>
      <c r="AE83" s="595">
        <f t="shared" ref="AE83" si="97">AE82</f>
        <v>45898</v>
      </c>
      <c r="AF83" s="595"/>
      <c r="AG83" s="595"/>
      <c r="AH83" s="595"/>
      <c r="AI83" s="595"/>
      <c r="AJ83" s="596">
        <f t="shared" ref="AJ83" si="98">AJ82</f>
        <v>45899</v>
      </c>
      <c r="AK83" s="597"/>
      <c r="AL83" s="597"/>
      <c r="AM83" s="597"/>
      <c r="AN83" s="598"/>
      <c r="AO83" s="595">
        <f t="shared" ref="AO83" si="99">AO82</f>
        <v>45900</v>
      </c>
      <c r="AP83" s="595"/>
      <c r="AQ83" s="595"/>
      <c r="AR83" s="595"/>
      <c r="AS83" s="595"/>
      <c r="AT83" s="596">
        <f t="shared" ref="AT83" si="100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226</v>
      </c>
      <c r="C87" s="203">
        <v>1</v>
      </c>
      <c r="D87" s="206" t="s">
        <v>229</v>
      </c>
      <c r="E87" s="203">
        <v>6</v>
      </c>
      <c r="F87" s="203">
        <v>2600</v>
      </c>
      <c r="G87" s="208">
        <f t="shared" ref="G87:G97" si="101">F87/E87</f>
        <v>433.33333333333331</v>
      </c>
      <c r="H87" s="526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27">
        <f>IFERROR(AVERAGE(K87:K101),"-")</f>
        <v>251.57572536254131</v>
      </c>
      <c r="M87" s="209">
        <f>RANK(K87, K$87:$K$101)</f>
        <v>2</v>
      </c>
      <c r="N87" s="501"/>
      <c r="O87" s="501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26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26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26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26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26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26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26">
        <f>AVERAGE(AV87:AV101)</f>
        <v>252.62422279237936</v>
      </c>
    </row>
    <row r="88" spans="2:50" ht="14.25" hidden="1" customHeight="1" outlineLevel="1">
      <c r="B88" s="501"/>
      <c r="C88" s="203">
        <v>2</v>
      </c>
      <c r="D88" s="206" t="s">
        <v>232</v>
      </c>
      <c r="E88" s="203">
        <v>6</v>
      </c>
      <c r="F88" s="203">
        <v>2600</v>
      </c>
      <c r="G88" s="208">
        <f t="shared" si="101"/>
        <v>433.33333333333331</v>
      </c>
      <c r="H88" s="526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27"/>
      <c r="M88" s="209">
        <f>RANK(K88, K$87:$K$101)</f>
        <v>1</v>
      </c>
      <c r="N88" s="501"/>
      <c r="O88" s="501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26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26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26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26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26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26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26"/>
    </row>
    <row r="89" spans="2:50" ht="14.25" hidden="1" customHeight="1" outlineLevel="1">
      <c r="B89" s="501"/>
      <c r="C89" s="203">
        <v>3</v>
      </c>
      <c r="D89" s="206" t="s">
        <v>237</v>
      </c>
      <c r="E89" s="203">
        <v>6</v>
      </c>
      <c r="F89" s="203">
        <v>2600</v>
      </c>
      <c r="G89" s="208">
        <f t="shared" si="101"/>
        <v>433.33333333333331</v>
      </c>
      <c r="H89" s="526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27"/>
      <c r="M89" s="209">
        <f>RANK(K89, K$87:$K$101)</f>
        <v>3</v>
      </c>
      <c r="N89" s="501"/>
      <c r="O89" s="501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26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26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26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26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26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26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26"/>
    </row>
    <row r="90" spans="2:50" ht="14.25" hidden="1" customHeight="1" outlineLevel="1">
      <c r="B90" s="501"/>
      <c r="C90" s="203">
        <v>4</v>
      </c>
      <c r="D90" s="206" t="s">
        <v>231</v>
      </c>
      <c r="E90" s="203">
        <v>17</v>
      </c>
      <c r="F90" s="203">
        <v>3273</v>
      </c>
      <c r="G90" s="208">
        <f t="shared" si="101"/>
        <v>192.52941176470588</v>
      </c>
      <c r="H90" s="526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27"/>
      <c r="M90" s="209">
        <f>RANK(K90, K$87:$K$101)</f>
        <v>9</v>
      </c>
      <c r="N90" s="501"/>
      <c r="O90" s="501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26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26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26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26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26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26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26"/>
    </row>
    <row r="91" spans="2:50" ht="14.25" hidden="1" customHeight="1" outlineLevel="1">
      <c r="B91" s="501"/>
      <c r="C91" s="203">
        <v>5</v>
      </c>
      <c r="D91" s="206" t="s">
        <v>233</v>
      </c>
      <c r="E91" s="203">
        <v>17</v>
      </c>
      <c r="F91" s="203">
        <v>3273</v>
      </c>
      <c r="G91" s="208">
        <f t="shared" si="101"/>
        <v>192.52941176470588</v>
      </c>
      <c r="H91" s="526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27"/>
      <c r="M91" s="209">
        <f>RANK(K91, K$87:$K$101)</f>
        <v>8</v>
      </c>
      <c r="N91" s="501"/>
      <c r="O91" s="501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26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26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26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26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26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26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26"/>
    </row>
    <row r="92" spans="2:50" ht="14.25" hidden="1" customHeight="1" outlineLevel="1">
      <c r="B92" s="501"/>
      <c r="C92" s="203">
        <v>6</v>
      </c>
      <c r="D92" s="206" t="s">
        <v>227</v>
      </c>
      <c r="E92" s="203">
        <v>6</v>
      </c>
      <c r="F92" s="203">
        <v>2500</v>
      </c>
      <c r="G92" s="208">
        <f t="shared" si="101"/>
        <v>416.66666666666669</v>
      </c>
      <c r="H92" s="526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27"/>
      <c r="M92" s="209">
        <f>RANK(K92, K$87:$K$101)</f>
        <v>4</v>
      </c>
      <c r="N92" s="501"/>
      <c r="O92" s="501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26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26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26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26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26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26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26"/>
    </row>
    <row r="93" spans="2:50" ht="14.25" hidden="1" customHeight="1" outlineLevel="1">
      <c r="B93" s="501"/>
      <c r="C93" s="203">
        <v>7</v>
      </c>
      <c r="D93" s="206" t="s">
        <v>230</v>
      </c>
      <c r="E93" s="203">
        <v>11</v>
      </c>
      <c r="F93" s="203">
        <v>3000</v>
      </c>
      <c r="G93" s="208">
        <f t="shared" si="101"/>
        <v>272.72727272727275</v>
      </c>
      <c r="H93" s="526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27"/>
      <c r="M93" s="209">
        <f>RANK(K93, K$87:$K$101)</f>
        <v>5</v>
      </c>
      <c r="N93" s="501"/>
      <c r="O93" s="501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26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26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26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26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26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26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26"/>
    </row>
    <row r="94" spans="2:50" ht="14.25" hidden="1" customHeight="1" outlineLevel="1">
      <c r="B94" s="501"/>
      <c r="C94" s="203">
        <v>8</v>
      </c>
      <c r="D94" s="206" t="s">
        <v>239</v>
      </c>
      <c r="E94" s="203">
        <v>12</v>
      </c>
      <c r="F94" s="203">
        <v>3000</v>
      </c>
      <c r="G94" s="208">
        <f t="shared" si="101"/>
        <v>250</v>
      </c>
      <c r="H94" s="526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27"/>
      <c r="M94" s="209">
        <f>RANK(K94, K$87:$K$101)</f>
        <v>7</v>
      </c>
      <c r="N94" s="501"/>
      <c r="O94" s="501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26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26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26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26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26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26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26"/>
    </row>
    <row r="95" spans="2:50" ht="14.25" hidden="1" customHeight="1" outlineLevel="1">
      <c r="B95" s="501"/>
      <c r="C95" s="203">
        <v>9</v>
      </c>
      <c r="D95" s="206" t="s">
        <v>235</v>
      </c>
      <c r="E95" s="203">
        <v>17</v>
      </c>
      <c r="F95" s="203">
        <v>3273</v>
      </c>
      <c r="G95" s="208">
        <f t="shared" si="101"/>
        <v>192.52941176470588</v>
      </c>
      <c r="H95" s="526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27"/>
      <c r="M95" s="209">
        <f>RANK(K95, K$87:$K$101)</f>
        <v>10</v>
      </c>
      <c r="N95" s="501"/>
      <c r="O95" s="501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26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26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26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26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26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26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26"/>
    </row>
    <row r="96" spans="2:50" ht="14.25" hidden="1" customHeight="1" outlineLevel="1">
      <c r="B96" s="501"/>
      <c r="C96" s="203">
        <v>10</v>
      </c>
      <c r="D96" s="206" t="s">
        <v>236</v>
      </c>
      <c r="E96" s="203">
        <v>17</v>
      </c>
      <c r="F96" s="203">
        <v>3273</v>
      </c>
      <c r="G96" s="208">
        <f t="shared" si="101"/>
        <v>192.52941176470588</v>
      </c>
      <c r="H96" s="526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27"/>
      <c r="M96" s="209">
        <f>RANK(K96, K$87:$K$101)</f>
        <v>11</v>
      </c>
      <c r="N96" s="501"/>
      <c r="O96" s="501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26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26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26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26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26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26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26"/>
    </row>
    <row r="97" spans="2:50" ht="14.25" hidden="1" customHeight="1" outlineLevel="1">
      <c r="B97" s="501"/>
      <c r="C97" s="203">
        <v>11</v>
      </c>
      <c r="D97" s="206" t="s">
        <v>234</v>
      </c>
      <c r="E97" s="203">
        <v>11</v>
      </c>
      <c r="F97" s="203">
        <v>3000</v>
      </c>
      <c r="G97" s="208">
        <f t="shared" si="101"/>
        <v>272.72727272727275</v>
      </c>
      <c r="H97" s="526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27"/>
      <c r="M97" s="209">
        <f>RANK(K97, K$87:$K$101)</f>
        <v>6</v>
      </c>
      <c r="N97" s="501"/>
      <c r="O97" s="501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26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26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26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26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26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26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7">U102+1</f>
        <v>45904</v>
      </c>
      <c r="AA102" s="588"/>
      <c r="AB102" s="588"/>
      <c r="AC102" s="588"/>
      <c r="AD102" s="588"/>
      <c r="AE102" s="589">
        <f t="shared" ref="AE102" si="118">Z102+1</f>
        <v>45905</v>
      </c>
      <c r="AF102" s="590"/>
      <c r="AG102" s="590"/>
      <c r="AH102" s="590"/>
      <c r="AI102" s="590"/>
      <c r="AJ102" s="591">
        <f t="shared" ref="AJ102" si="119">AE102+1</f>
        <v>45906</v>
      </c>
      <c r="AK102" s="592"/>
      <c r="AL102" s="592"/>
      <c r="AM102" s="592"/>
      <c r="AN102" s="593"/>
      <c r="AO102" s="589">
        <f t="shared" ref="AO102" si="120">AJ102+1</f>
        <v>45907</v>
      </c>
      <c r="AP102" s="590"/>
      <c r="AQ102" s="590"/>
      <c r="AR102" s="590"/>
      <c r="AS102" s="590"/>
      <c r="AT102" s="591">
        <f t="shared" ref="AT102" si="121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22">Z102</f>
        <v>45904</v>
      </c>
      <c r="AA103" s="594"/>
      <c r="AB103" s="594"/>
      <c r="AC103" s="594"/>
      <c r="AD103" s="594"/>
      <c r="AE103" s="595">
        <f t="shared" ref="AE103" si="123">AE102</f>
        <v>45905</v>
      </c>
      <c r="AF103" s="595"/>
      <c r="AG103" s="595"/>
      <c r="AH103" s="595"/>
      <c r="AI103" s="595"/>
      <c r="AJ103" s="596">
        <f t="shared" ref="AJ103" si="124">AJ102</f>
        <v>45906</v>
      </c>
      <c r="AK103" s="597"/>
      <c r="AL103" s="597"/>
      <c r="AM103" s="597"/>
      <c r="AN103" s="598"/>
      <c r="AO103" s="595">
        <f t="shared" ref="AO103" si="125">AO102</f>
        <v>45907</v>
      </c>
      <c r="AP103" s="595"/>
      <c r="AQ103" s="595"/>
      <c r="AR103" s="595"/>
      <c r="AS103" s="595"/>
      <c r="AT103" s="596">
        <f t="shared" ref="AT103" si="126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226</v>
      </c>
      <c r="C107" s="203">
        <v>1</v>
      </c>
      <c r="D107" s="206" t="s">
        <v>229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26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27">
        <f>IFERROR(AVERAGE(K107:K121),"-")</f>
        <v>252.87530577859633</v>
      </c>
      <c r="M107" s="209">
        <f>RANK(K107, K$107:$K$121)</f>
        <v>2</v>
      </c>
      <c r="N107" s="501"/>
      <c r="O107" s="501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26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26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26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26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26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26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26">
        <f>AVERAGE(AV107:AV121)</f>
        <v>242.95377217621063</v>
      </c>
    </row>
    <row r="108" spans="2:50" ht="14.25" hidden="1" customHeight="1" outlineLevel="1">
      <c r="B108" s="501"/>
      <c r="C108" s="203">
        <v>2</v>
      </c>
      <c r="D108" s="206" t="s">
        <v>232</v>
      </c>
      <c r="E108" s="203">
        <v>6</v>
      </c>
      <c r="F108" s="203">
        <v>2600</v>
      </c>
      <c r="G108" s="208">
        <f t="shared" si="127"/>
        <v>433.33333333333331</v>
      </c>
      <c r="H108" s="526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27"/>
      <c r="M108" s="209">
        <f>RANK(K108, K$107:$K$121)</f>
        <v>1</v>
      </c>
      <c r="N108" s="501"/>
      <c r="O108" s="501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26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26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26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26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26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26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26"/>
    </row>
    <row r="109" spans="2:50" ht="14.25" hidden="1" customHeight="1" outlineLevel="1">
      <c r="B109" s="501"/>
      <c r="C109" s="203">
        <v>3</v>
      </c>
      <c r="D109" s="206" t="s">
        <v>237</v>
      </c>
      <c r="E109" s="203">
        <v>6</v>
      </c>
      <c r="F109" s="203">
        <v>2600</v>
      </c>
      <c r="G109" s="208">
        <f t="shared" si="127"/>
        <v>433.33333333333331</v>
      </c>
      <c r="H109" s="526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27"/>
      <c r="M109" s="209">
        <f>RANK(K109, K$107:$K$121)</f>
        <v>3</v>
      </c>
      <c r="N109" s="501"/>
      <c r="O109" s="501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26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26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26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26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26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26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26"/>
    </row>
    <row r="110" spans="2:50" ht="14.25" hidden="1" customHeight="1" outlineLevel="1">
      <c r="B110" s="501"/>
      <c r="C110" s="203">
        <v>4</v>
      </c>
      <c r="D110" s="206" t="s">
        <v>231</v>
      </c>
      <c r="E110" s="203">
        <v>17</v>
      </c>
      <c r="F110" s="203">
        <v>3273</v>
      </c>
      <c r="G110" s="208">
        <f t="shared" si="127"/>
        <v>192.52941176470588</v>
      </c>
      <c r="H110" s="526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27"/>
      <c r="M110" s="209">
        <f>RANK(K110, K$107:$K$121)</f>
        <v>11</v>
      </c>
      <c r="N110" s="501"/>
      <c r="O110" s="501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26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26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26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26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26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26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26"/>
    </row>
    <row r="111" spans="2:50" ht="14.25" hidden="1" customHeight="1" outlineLevel="1">
      <c r="B111" s="501"/>
      <c r="C111" s="203">
        <v>5</v>
      </c>
      <c r="D111" s="206" t="s">
        <v>233</v>
      </c>
      <c r="E111" s="203">
        <v>17</v>
      </c>
      <c r="F111" s="203">
        <v>3273</v>
      </c>
      <c r="G111" s="208">
        <f t="shared" si="127"/>
        <v>192.52941176470588</v>
      </c>
      <c r="H111" s="526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27"/>
      <c r="M111" s="209">
        <f>RANK(K111, K$107:$K$121)</f>
        <v>9</v>
      </c>
      <c r="N111" s="501"/>
      <c r="O111" s="501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26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26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26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26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26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26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26"/>
    </row>
    <row r="112" spans="2:50" ht="14.25" hidden="1" customHeight="1" outlineLevel="1">
      <c r="B112" s="501"/>
      <c r="C112" s="203">
        <v>6</v>
      </c>
      <c r="D112" s="206" t="s">
        <v>227</v>
      </c>
      <c r="E112" s="203">
        <v>6</v>
      </c>
      <c r="F112" s="203">
        <v>2500</v>
      </c>
      <c r="G112" s="208">
        <f t="shared" si="127"/>
        <v>416.66666666666669</v>
      </c>
      <c r="H112" s="526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27"/>
      <c r="M112" s="209">
        <f>RANK(K112, K$107:$K$121)</f>
        <v>4</v>
      </c>
      <c r="N112" s="501"/>
      <c r="O112" s="501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26"/>
      <c r="U112" s="207"/>
      <c r="V112" s="207"/>
      <c r="W112" s="208"/>
      <c r="X112" s="205"/>
      <c r="Y112" s="526"/>
      <c r="Z112" s="207"/>
      <c r="AA112" s="207"/>
      <c r="AB112" s="208"/>
      <c r="AC112" s="205"/>
      <c r="AD112" s="526"/>
      <c r="AE112" s="207"/>
      <c r="AF112" s="207"/>
      <c r="AG112" s="208"/>
      <c r="AH112" s="205"/>
      <c r="AI112" s="526"/>
      <c r="AJ112" s="207"/>
      <c r="AK112" s="207"/>
      <c r="AL112" s="208"/>
      <c r="AM112" s="205"/>
      <c r="AN112" s="526"/>
      <c r="AO112" s="207"/>
      <c r="AP112" s="207"/>
      <c r="AQ112" s="208"/>
      <c r="AR112" s="205"/>
      <c r="AS112" s="526"/>
      <c r="AT112" s="207"/>
      <c r="AU112" s="207"/>
      <c r="AV112" s="208"/>
      <c r="AW112" s="205"/>
      <c r="AX112" s="526"/>
    </row>
    <row r="113" spans="2:50" ht="14.25" hidden="1" customHeight="1" outlineLevel="1">
      <c r="B113" s="501"/>
      <c r="C113" s="203">
        <v>7</v>
      </c>
      <c r="D113" s="206" t="s">
        <v>230</v>
      </c>
      <c r="E113" s="203">
        <v>11</v>
      </c>
      <c r="F113" s="203">
        <v>3000</v>
      </c>
      <c r="G113" s="208">
        <f t="shared" si="127"/>
        <v>272.72727272727275</v>
      </c>
      <c r="H113" s="526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27"/>
      <c r="M113" s="209">
        <f>RANK(K113, K$107:$K$121)</f>
        <v>6</v>
      </c>
      <c r="N113" s="501"/>
      <c r="O113" s="501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26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26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26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26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26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26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26"/>
    </row>
    <row r="114" spans="2:50" ht="14.25" hidden="1" customHeight="1" outlineLevel="1">
      <c r="B114" s="501"/>
      <c r="C114" s="203">
        <v>8</v>
      </c>
      <c r="D114" s="206" t="s">
        <v>239</v>
      </c>
      <c r="E114" s="203">
        <v>12</v>
      </c>
      <c r="F114" s="203">
        <v>3000</v>
      </c>
      <c r="G114" s="208">
        <f t="shared" si="127"/>
        <v>250</v>
      </c>
      <c r="H114" s="526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27"/>
      <c r="M114" s="209">
        <f>RANK(K114, K$107:$K$121)</f>
        <v>7</v>
      </c>
      <c r="N114" s="501"/>
      <c r="O114" s="501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26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26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26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26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26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26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26"/>
    </row>
    <row r="115" spans="2:50" ht="14.25" hidden="1" customHeight="1" outlineLevel="1">
      <c r="B115" s="501"/>
      <c r="C115" s="203">
        <v>9</v>
      </c>
      <c r="D115" s="206" t="s">
        <v>235</v>
      </c>
      <c r="E115" s="203">
        <v>17</v>
      </c>
      <c r="F115" s="203">
        <v>3273</v>
      </c>
      <c r="G115" s="208">
        <f t="shared" si="127"/>
        <v>192.52941176470588</v>
      </c>
      <c r="H115" s="526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27"/>
      <c r="M115" s="209">
        <f>RANK(K115, K$107:$K$121)</f>
        <v>8</v>
      </c>
      <c r="N115" s="501"/>
      <c r="O115" s="501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26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26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26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26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26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26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26"/>
    </row>
    <row r="116" spans="2:50" ht="14.25" hidden="1" customHeight="1" outlineLevel="1">
      <c r="B116" s="501"/>
      <c r="C116" s="203">
        <v>10</v>
      </c>
      <c r="D116" s="206" t="s">
        <v>236</v>
      </c>
      <c r="E116" s="203">
        <v>17</v>
      </c>
      <c r="F116" s="203">
        <v>3273</v>
      </c>
      <c r="G116" s="208">
        <f t="shared" si="127"/>
        <v>192.52941176470588</v>
      </c>
      <c r="H116" s="526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27"/>
      <c r="M116" s="209">
        <f>RANK(K116, K$107:$K$121)</f>
        <v>10</v>
      </c>
      <c r="N116" s="501"/>
      <c r="O116" s="501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26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26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26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26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26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26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26"/>
    </row>
    <row r="117" spans="2:50" ht="14.25" hidden="1" customHeight="1" outlineLevel="1">
      <c r="B117" s="501"/>
      <c r="C117" s="203">
        <v>11</v>
      </c>
      <c r="D117" s="206" t="s">
        <v>234</v>
      </c>
      <c r="E117" s="203">
        <v>11</v>
      </c>
      <c r="F117" s="203">
        <v>3000</v>
      </c>
      <c r="G117" s="208">
        <f t="shared" si="127"/>
        <v>272.72727272727275</v>
      </c>
      <c r="H117" s="526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27"/>
      <c r="M117" s="209">
        <f>RANK(K117, K$107:$K$121)</f>
        <v>5</v>
      </c>
      <c r="N117" s="501"/>
      <c r="O117" s="501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26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26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26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26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26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26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7"/>
      <c r="Q118" s="207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3"/>
      <c r="W121" s="208"/>
      <c r="X121" s="205"/>
      <c r="Y121" s="526"/>
      <c r="Z121" s="203"/>
      <c r="AA121" s="203"/>
      <c r="AB121" s="208"/>
      <c r="AC121" s="205"/>
      <c r="AD121" s="526"/>
      <c r="AE121" s="203"/>
      <c r="AF121" s="203"/>
      <c r="AG121" s="208"/>
      <c r="AH121" s="205"/>
      <c r="AI121" s="526"/>
      <c r="AJ121" s="203"/>
      <c r="AK121" s="203"/>
      <c r="AL121" s="208"/>
      <c r="AM121" s="205"/>
      <c r="AN121" s="526"/>
      <c r="AO121" s="203"/>
      <c r="AP121" s="203"/>
      <c r="AQ121" s="208"/>
      <c r="AR121" s="205"/>
      <c r="AS121" s="526"/>
      <c r="AT121" s="203"/>
      <c r="AU121" s="203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43">U122+1</f>
        <v>45911</v>
      </c>
      <c r="AA122" s="588"/>
      <c r="AB122" s="588"/>
      <c r="AC122" s="588"/>
      <c r="AD122" s="588"/>
      <c r="AE122" s="589">
        <f t="shared" ref="AE122" si="144">Z122+1</f>
        <v>45912</v>
      </c>
      <c r="AF122" s="590"/>
      <c r="AG122" s="590"/>
      <c r="AH122" s="590"/>
      <c r="AI122" s="590"/>
      <c r="AJ122" s="591">
        <f t="shared" ref="AJ122" si="145">AE122+1</f>
        <v>45913</v>
      </c>
      <c r="AK122" s="592"/>
      <c r="AL122" s="592"/>
      <c r="AM122" s="592"/>
      <c r="AN122" s="593"/>
      <c r="AO122" s="589">
        <f t="shared" ref="AO122" si="146">AJ122+1</f>
        <v>45914</v>
      </c>
      <c r="AP122" s="590"/>
      <c r="AQ122" s="590"/>
      <c r="AR122" s="590"/>
      <c r="AS122" s="590"/>
      <c r="AT122" s="591">
        <f t="shared" ref="AT122" si="147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8">Z122</f>
        <v>45911</v>
      </c>
      <c r="AA123" s="594"/>
      <c r="AB123" s="594"/>
      <c r="AC123" s="594"/>
      <c r="AD123" s="594"/>
      <c r="AE123" s="595">
        <f t="shared" ref="AE123" si="149">AE122</f>
        <v>45912</v>
      </c>
      <c r="AF123" s="595"/>
      <c r="AG123" s="595"/>
      <c r="AH123" s="595"/>
      <c r="AI123" s="595"/>
      <c r="AJ123" s="596">
        <f t="shared" ref="AJ123" si="150">AJ122</f>
        <v>45913</v>
      </c>
      <c r="AK123" s="597"/>
      <c r="AL123" s="597"/>
      <c r="AM123" s="597"/>
      <c r="AN123" s="598"/>
      <c r="AO123" s="595">
        <f t="shared" ref="AO123" si="151">AO122</f>
        <v>45914</v>
      </c>
      <c r="AP123" s="595"/>
      <c r="AQ123" s="595"/>
      <c r="AR123" s="595"/>
      <c r="AS123" s="595"/>
      <c r="AT123" s="596">
        <f t="shared" ref="AT123" si="152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226</v>
      </c>
      <c r="C127" s="203">
        <v>1</v>
      </c>
      <c r="D127" s="206" t="s">
        <v>229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26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27">
        <f>IFERROR(AVERAGE(K127:K141),"-")</f>
        <v>243.85708103434627</v>
      </c>
      <c r="M127" s="209">
        <f>RANK(K127, K$127:$K$141)</f>
        <v>2</v>
      </c>
      <c r="N127" s="501"/>
      <c r="O127" s="501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26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26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26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26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26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26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26">
        <f>AVERAGE(AV127:AV141)</f>
        <v>244.42100565011532</v>
      </c>
    </row>
    <row r="128" spans="2:50" ht="14.25" hidden="1" customHeight="1" outlineLevel="1">
      <c r="B128" s="501"/>
      <c r="C128" s="203">
        <v>2</v>
      </c>
      <c r="D128" s="206" t="s">
        <v>232</v>
      </c>
      <c r="E128" s="203">
        <v>6</v>
      </c>
      <c r="F128" s="203">
        <v>2600</v>
      </c>
      <c r="G128" s="208">
        <f t="shared" si="153"/>
        <v>433.33333333333331</v>
      </c>
      <c r="H128" s="526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27"/>
      <c r="M128" s="209">
        <f>RANK(K128, K$127:$K$141)</f>
        <v>1</v>
      </c>
      <c r="N128" s="501"/>
      <c r="O128" s="501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26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26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26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26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26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26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26"/>
    </row>
    <row r="129" spans="2:50" ht="14.25" hidden="1" customHeight="1" outlineLevel="1">
      <c r="B129" s="501"/>
      <c r="C129" s="203">
        <v>3</v>
      </c>
      <c r="D129" s="206" t="s">
        <v>237</v>
      </c>
      <c r="E129" s="203">
        <v>6</v>
      </c>
      <c r="F129" s="203">
        <v>2600</v>
      </c>
      <c r="G129" s="208">
        <f t="shared" si="153"/>
        <v>433.33333333333331</v>
      </c>
      <c r="H129" s="526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27"/>
      <c r="M129" s="209">
        <f>RANK(K129, K$127:$K$141)</f>
        <v>3</v>
      </c>
      <c r="N129" s="501"/>
      <c r="O129" s="501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26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26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26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26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26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26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26"/>
    </row>
    <row r="130" spans="2:50" ht="14.25" hidden="1" customHeight="1" outlineLevel="1">
      <c r="B130" s="501"/>
      <c r="C130" s="203">
        <v>4</v>
      </c>
      <c r="D130" s="206" t="s">
        <v>231</v>
      </c>
      <c r="E130" s="203">
        <v>17</v>
      </c>
      <c r="F130" s="203">
        <v>3273</v>
      </c>
      <c r="G130" s="208">
        <f t="shared" si="153"/>
        <v>192.52941176470588</v>
      </c>
      <c r="H130" s="526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27"/>
      <c r="M130" s="209">
        <f>RANK(K130, K$127:$K$141)</f>
        <v>10</v>
      </c>
      <c r="N130" s="501"/>
      <c r="O130" s="501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26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26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26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26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26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26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26"/>
    </row>
    <row r="131" spans="2:50" ht="14.25" hidden="1" customHeight="1" outlineLevel="1">
      <c r="B131" s="501"/>
      <c r="C131" s="203">
        <v>5</v>
      </c>
      <c r="D131" s="206" t="s">
        <v>233</v>
      </c>
      <c r="E131" s="203">
        <v>17</v>
      </c>
      <c r="F131" s="203">
        <v>3273</v>
      </c>
      <c r="G131" s="208">
        <f t="shared" si="153"/>
        <v>192.52941176470588</v>
      </c>
      <c r="H131" s="526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27"/>
      <c r="M131" s="209">
        <f>RANK(K131, K$127:$K$141)</f>
        <v>9</v>
      </c>
      <c r="N131" s="501"/>
      <c r="O131" s="501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26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26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26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26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26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26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26"/>
    </row>
    <row r="132" spans="2:50" ht="14.25" hidden="1" customHeight="1" outlineLevel="1">
      <c r="B132" s="501"/>
      <c r="C132" s="203">
        <v>6</v>
      </c>
      <c r="D132" s="206" t="s">
        <v>230</v>
      </c>
      <c r="E132" s="203">
        <v>11</v>
      </c>
      <c r="F132" s="203">
        <v>3000</v>
      </c>
      <c r="G132" s="208">
        <f t="shared" si="153"/>
        <v>272.72727272727275</v>
      </c>
      <c r="H132" s="526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27"/>
      <c r="M132" s="209">
        <f>RANK(K132, K$127:$K$141)</f>
        <v>5</v>
      </c>
      <c r="N132" s="501"/>
      <c r="O132" s="501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26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26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26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26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26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26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26"/>
    </row>
    <row r="133" spans="2:50" ht="14.25" hidden="1" customHeight="1" outlineLevel="1">
      <c r="B133" s="501"/>
      <c r="C133" s="203">
        <v>7</v>
      </c>
      <c r="D133" s="206" t="s">
        <v>239</v>
      </c>
      <c r="E133" s="203">
        <v>12</v>
      </c>
      <c r="F133" s="203">
        <v>3000</v>
      </c>
      <c r="G133" s="208">
        <f t="shared" si="153"/>
        <v>250</v>
      </c>
      <c r="H133" s="526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27"/>
      <c r="M133" s="209">
        <f>RANK(K133, K$127:$K$141)</f>
        <v>6</v>
      </c>
      <c r="N133" s="501"/>
      <c r="O133" s="501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26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26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26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26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26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26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26"/>
    </row>
    <row r="134" spans="2:50" ht="14.25" hidden="1" customHeight="1" outlineLevel="1">
      <c r="B134" s="501"/>
      <c r="C134" s="203">
        <v>8</v>
      </c>
      <c r="D134" s="206" t="s">
        <v>235</v>
      </c>
      <c r="E134" s="203">
        <v>17</v>
      </c>
      <c r="F134" s="203">
        <v>3273</v>
      </c>
      <c r="G134" s="208">
        <f t="shared" si="153"/>
        <v>192.52941176470588</v>
      </c>
      <c r="H134" s="526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27"/>
      <c r="M134" s="209">
        <f>RANK(K134, K$127:$K$141)</f>
        <v>7</v>
      </c>
      <c r="N134" s="501"/>
      <c r="O134" s="501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26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26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26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26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26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26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26"/>
    </row>
    <row r="135" spans="2:50" ht="14.25" hidden="1" customHeight="1" outlineLevel="1">
      <c r="B135" s="501"/>
      <c r="C135" s="203">
        <v>9</v>
      </c>
      <c r="D135" s="206" t="s">
        <v>236</v>
      </c>
      <c r="E135" s="203">
        <v>17</v>
      </c>
      <c r="F135" s="203">
        <v>3273</v>
      </c>
      <c r="G135" s="208">
        <f t="shared" si="153"/>
        <v>192.52941176470588</v>
      </c>
      <c r="H135" s="526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27"/>
      <c r="M135" s="209">
        <f>RANK(K135, K$127:$K$141)</f>
        <v>8</v>
      </c>
      <c r="N135" s="501"/>
      <c r="O135" s="501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26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26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26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26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26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26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26"/>
    </row>
    <row r="136" spans="2:50" ht="14.25" hidden="1" customHeight="1" outlineLevel="1">
      <c r="B136" s="501"/>
      <c r="C136" s="203">
        <v>10</v>
      </c>
      <c r="D136" s="206" t="s">
        <v>234</v>
      </c>
      <c r="E136" s="203">
        <v>11</v>
      </c>
      <c r="F136" s="203">
        <v>3000</v>
      </c>
      <c r="G136" s="208">
        <f t="shared" si="153"/>
        <v>272.72727272727275</v>
      </c>
      <c r="H136" s="526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27"/>
      <c r="M136" s="209">
        <f>RANK(K136, K$127:$K$141)</f>
        <v>4</v>
      </c>
      <c r="N136" s="501"/>
      <c r="O136" s="501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26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26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26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26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26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26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7"/>
      <c r="W141" s="208"/>
      <c r="X141" s="205"/>
      <c r="Y141" s="526"/>
      <c r="Z141" s="203"/>
      <c r="AA141" s="207"/>
      <c r="AB141" s="208"/>
      <c r="AC141" s="205"/>
      <c r="AD141" s="526"/>
      <c r="AE141" s="203"/>
      <c r="AF141" s="207"/>
      <c r="AG141" s="208"/>
      <c r="AH141" s="205"/>
      <c r="AI141" s="526"/>
      <c r="AJ141" s="203"/>
      <c r="AK141" s="207"/>
      <c r="AL141" s="208"/>
      <c r="AM141" s="205"/>
      <c r="AN141" s="526"/>
      <c r="AO141" s="203"/>
      <c r="AP141" s="207"/>
      <c r="AQ141" s="208"/>
      <c r="AR141" s="205"/>
      <c r="AS141" s="526"/>
      <c r="AT141" s="203"/>
      <c r="AU141" s="207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9">U142+1</f>
        <v>45918</v>
      </c>
      <c r="AA142" s="588"/>
      <c r="AB142" s="588"/>
      <c r="AC142" s="588"/>
      <c r="AD142" s="588"/>
      <c r="AE142" s="589">
        <f t="shared" ref="AE142" si="170">Z142+1</f>
        <v>45919</v>
      </c>
      <c r="AF142" s="590"/>
      <c r="AG142" s="590"/>
      <c r="AH142" s="590"/>
      <c r="AI142" s="590"/>
      <c r="AJ142" s="591">
        <f t="shared" ref="AJ142" si="171">AE142+1</f>
        <v>45920</v>
      </c>
      <c r="AK142" s="592"/>
      <c r="AL142" s="592"/>
      <c r="AM142" s="592"/>
      <c r="AN142" s="593"/>
      <c r="AO142" s="589">
        <f t="shared" ref="AO142" si="172">AJ142+1</f>
        <v>45921</v>
      </c>
      <c r="AP142" s="590"/>
      <c r="AQ142" s="590"/>
      <c r="AR142" s="590"/>
      <c r="AS142" s="590"/>
      <c r="AT142" s="591">
        <f t="shared" ref="AT142" si="173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4">Z142</f>
        <v>45918</v>
      </c>
      <c r="AA143" s="594"/>
      <c r="AB143" s="594"/>
      <c r="AC143" s="594"/>
      <c r="AD143" s="594"/>
      <c r="AE143" s="595">
        <f t="shared" ref="AE143" si="175">AE142</f>
        <v>45919</v>
      </c>
      <c r="AF143" s="595"/>
      <c r="AG143" s="595"/>
      <c r="AH143" s="595"/>
      <c r="AI143" s="595"/>
      <c r="AJ143" s="596">
        <f t="shared" ref="AJ143" si="176">AJ142</f>
        <v>45920</v>
      </c>
      <c r="AK143" s="597"/>
      <c r="AL143" s="597"/>
      <c r="AM143" s="597"/>
      <c r="AN143" s="598"/>
      <c r="AO143" s="595">
        <f t="shared" ref="AO143" si="177">AO142</f>
        <v>45921</v>
      </c>
      <c r="AP143" s="595"/>
      <c r="AQ143" s="595"/>
      <c r="AR143" s="595"/>
      <c r="AS143" s="595"/>
      <c r="AT143" s="596">
        <f t="shared" ref="AT143" si="178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226</v>
      </c>
      <c r="C147" s="203">
        <v>1</v>
      </c>
      <c r="D147" s="206" t="s">
        <v>229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26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27">
        <f>IFERROR(AVERAGE(K147:K161),"-")</f>
        <v>244.79179981093688</v>
      </c>
      <c r="M147" s="209">
        <f>RANK(K147, K$147:$K$161)</f>
        <v>3</v>
      </c>
      <c r="N147" s="501"/>
      <c r="O147" s="501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26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26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26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26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26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26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26">
        <f>AVERAGE(AV147:AV161)</f>
        <v>245.19364562021946</v>
      </c>
    </row>
    <row r="148" spans="2:50" ht="14.25" hidden="1" customHeight="1" outlineLevel="1">
      <c r="B148" s="501"/>
      <c r="C148" s="203">
        <v>2</v>
      </c>
      <c r="D148" s="206" t="s">
        <v>232</v>
      </c>
      <c r="E148" s="203">
        <v>6</v>
      </c>
      <c r="F148" s="203">
        <v>2600</v>
      </c>
      <c r="G148" s="208">
        <f t="shared" si="179"/>
        <v>433.33333333333331</v>
      </c>
      <c r="H148" s="526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27"/>
      <c r="M148" s="209">
        <f>RANK(K148, K$147:$K$161)</f>
        <v>2</v>
      </c>
      <c r="N148" s="501"/>
      <c r="O148" s="501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26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26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26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26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26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26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26"/>
    </row>
    <row r="149" spans="2:50" ht="14.25" hidden="1" customHeight="1" outlineLevel="1">
      <c r="B149" s="501"/>
      <c r="C149" s="203">
        <v>3</v>
      </c>
      <c r="D149" s="206" t="s">
        <v>231</v>
      </c>
      <c r="E149" s="203">
        <v>17</v>
      </c>
      <c r="F149" s="203">
        <v>3273</v>
      </c>
      <c r="G149" s="208">
        <f t="shared" si="179"/>
        <v>192.52941176470588</v>
      </c>
      <c r="H149" s="526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27"/>
      <c r="M149" s="209">
        <f>RANK(K149, K$147:$K$161)</f>
        <v>10</v>
      </c>
      <c r="N149" s="501"/>
      <c r="O149" s="501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26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26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26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26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26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26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26"/>
    </row>
    <row r="150" spans="2:50" ht="14.25" hidden="1" customHeight="1" outlineLevel="1">
      <c r="B150" s="501"/>
      <c r="C150" s="203">
        <v>4</v>
      </c>
      <c r="D150" s="206" t="s">
        <v>233</v>
      </c>
      <c r="E150" s="203">
        <v>17</v>
      </c>
      <c r="F150" s="203">
        <v>3273</v>
      </c>
      <c r="G150" s="208">
        <f t="shared" si="179"/>
        <v>192.52941176470588</v>
      </c>
      <c r="H150" s="526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27"/>
      <c r="M150" s="209">
        <f>RANK(K150, K$147:$K$161)</f>
        <v>8</v>
      </c>
      <c r="N150" s="501"/>
      <c r="O150" s="501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26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26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26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26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26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26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26"/>
    </row>
    <row r="151" spans="2:50" ht="14.25" hidden="1" customHeight="1" outlineLevel="1">
      <c r="B151" s="501"/>
      <c r="C151" s="203">
        <v>5</v>
      </c>
      <c r="D151" s="206" t="s">
        <v>230</v>
      </c>
      <c r="E151" s="203">
        <v>11</v>
      </c>
      <c r="F151" s="203">
        <v>3000</v>
      </c>
      <c r="G151" s="208">
        <f t="shared" si="179"/>
        <v>272.72727272727275</v>
      </c>
      <c r="H151" s="526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27"/>
      <c r="M151" s="209">
        <f>RANK(K151, K$147:$K$161)</f>
        <v>4</v>
      </c>
      <c r="N151" s="501"/>
      <c r="O151" s="501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26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26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26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26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26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26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26"/>
    </row>
    <row r="152" spans="2:50" ht="14.25" hidden="1" customHeight="1" outlineLevel="1">
      <c r="B152" s="501"/>
      <c r="C152" s="203">
        <v>6</v>
      </c>
      <c r="D152" s="206" t="s">
        <v>239</v>
      </c>
      <c r="E152" s="203">
        <v>12</v>
      </c>
      <c r="F152" s="203">
        <v>3000</v>
      </c>
      <c r="G152" s="208">
        <f t="shared" si="179"/>
        <v>250</v>
      </c>
      <c r="H152" s="526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27"/>
      <c r="M152" s="209">
        <f>RANK(K152, K$147:$K$161)</f>
        <v>6</v>
      </c>
      <c r="N152" s="501"/>
      <c r="O152" s="501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26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26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26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26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26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26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26"/>
    </row>
    <row r="153" spans="2:50" ht="14.25" hidden="1" customHeight="1" outlineLevel="1">
      <c r="B153" s="501"/>
      <c r="C153" s="203">
        <v>7</v>
      </c>
      <c r="D153" s="206" t="s">
        <v>240</v>
      </c>
      <c r="E153" s="203">
        <v>6</v>
      </c>
      <c r="F153" s="203">
        <v>2600</v>
      </c>
      <c r="G153" s="208">
        <f t="shared" si="179"/>
        <v>433.33333333333331</v>
      </c>
      <c r="H153" s="526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27"/>
      <c r="M153" s="209">
        <f>RANK(K153, K$147:$K$161)</f>
        <v>1</v>
      </c>
      <c r="N153" s="501"/>
      <c r="O153" s="501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26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26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26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26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26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26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26"/>
    </row>
    <row r="154" spans="2:50" ht="14.25" hidden="1" customHeight="1" outlineLevel="1">
      <c r="B154" s="501"/>
      <c r="C154" s="203">
        <v>8</v>
      </c>
      <c r="D154" s="206" t="s">
        <v>235</v>
      </c>
      <c r="E154" s="203">
        <v>17</v>
      </c>
      <c r="F154" s="203">
        <v>3273</v>
      </c>
      <c r="G154" s="208">
        <f t="shared" si="179"/>
        <v>192.52941176470588</v>
      </c>
      <c r="H154" s="526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27"/>
      <c r="M154" s="209">
        <f>RANK(K154, K$147:$K$161)</f>
        <v>7</v>
      </c>
      <c r="N154" s="501"/>
      <c r="O154" s="501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26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26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26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26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26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26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26"/>
    </row>
    <row r="155" spans="2:50" ht="14.25" hidden="1" customHeight="1" outlineLevel="1">
      <c r="B155" s="501"/>
      <c r="C155" s="203">
        <v>9</v>
      </c>
      <c r="D155" s="206" t="s">
        <v>236</v>
      </c>
      <c r="E155" s="203">
        <v>17</v>
      </c>
      <c r="F155" s="203">
        <v>3273</v>
      </c>
      <c r="G155" s="208">
        <f t="shared" si="179"/>
        <v>192.52941176470588</v>
      </c>
      <c r="H155" s="526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27"/>
      <c r="M155" s="209">
        <f>RANK(K155, K$147:$K$161)</f>
        <v>9</v>
      </c>
      <c r="N155" s="501"/>
      <c r="O155" s="501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26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26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26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26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26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26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26"/>
    </row>
    <row r="156" spans="2:50" ht="14.25" hidden="1" customHeight="1" outlineLevel="1">
      <c r="B156" s="501"/>
      <c r="C156" s="203">
        <v>10</v>
      </c>
      <c r="D156" s="206" t="s">
        <v>234</v>
      </c>
      <c r="E156" s="203">
        <v>11</v>
      </c>
      <c r="F156" s="203">
        <v>3000</v>
      </c>
      <c r="G156" s="208">
        <f t="shared" si="179"/>
        <v>272.72727272727275</v>
      </c>
      <c r="H156" s="526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27"/>
      <c r="M156" s="209">
        <f>RANK(K156, K$147:$K$161)</f>
        <v>5</v>
      </c>
      <c r="N156" s="501"/>
      <c r="O156" s="501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26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26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26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26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26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26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3"/>
      <c r="Q157" s="203"/>
      <c r="R157" s="208"/>
      <c r="S157" s="205"/>
      <c r="T157" s="526"/>
      <c r="U157" s="203"/>
      <c r="V157" s="203"/>
      <c r="W157" s="208"/>
      <c r="X157" s="205"/>
      <c r="Y157" s="526"/>
      <c r="Z157" s="203"/>
      <c r="AA157" s="203"/>
      <c r="AB157" s="208"/>
      <c r="AC157" s="205"/>
      <c r="AD157" s="526"/>
      <c r="AE157" s="203"/>
      <c r="AF157" s="203"/>
      <c r="AG157" s="208"/>
      <c r="AH157" s="205"/>
      <c r="AI157" s="526"/>
      <c r="AJ157" s="203"/>
      <c r="AK157" s="203"/>
      <c r="AL157" s="208"/>
      <c r="AM157" s="205"/>
      <c r="AN157" s="526"/>
      <c r="AO157" s="203"/>
      <c r="AP157" s="203"/>
      <c r="AQ157" s="208"/>
      <c r="AR157" s="205"/>
      <c r="AS157" s="526"/>
      <c r="AT157" s="203"/>
      <c r="AU157" s="203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5">U162+1</f>
        <v>45925</v>
      </c>
      <c r="AA162" s="588"/>
      <c r="AB162" s="588"/>
      <c r="AC162" s="588"/>
      <c r="AD162" s="588"/>
      <c r="AE162" s="589">
        <f t="shared" ref="AE162" si="196">Z162+1</f>
        <v>45926</v>
      </c>
      <c r="AF162" s="590"/>
      <c r="AG162" s="590"/>
      <c r="AH162" s="590"/>
      <c r="AI162" s="590"/>
      <c r="AJ162" s="591">
        <f t="shared" ref="AJ162" si="197">AE162+1</f>
        <v>45927</v>
      </c>
      <c r="AK162" s="592"/>
      <c r="AL162" s="592"/>
      <c r="AM162" s="592"/>
      <c r="AN162" s="593"/>
      <c r="AO162" s="589">
        <f t="shared" ref="AO162" si="198">AJ162+1</f>
        <v>45928</v>
      </c>
      <c r="AP162" s="590"/>
      <c r="AQ162" s="590"/>
      <c r="AR162" s="590"/>
      <c r="AS162" s="590"/>
      <c r="AT162" s="591">
        <f t="shared" ref="AT162" si="199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0">Z162</f>
        <v>45925</v>
      </c>
      <c r="AA163" s="594"/>
      <c r="AB163" s="594"/>
      <c r="AC163" s="594"/>
      <c r="AD163" s="594"/>
      <c r="AE163" s="595">
        <f t="shared" ref="AE163" si="201">AE162</f>
        <v>45926</v>
      </c>
      <c r="AF163" s="595"/>
      <c r="AG163" s="595"/>
      <c r="AH163" s="595"/>
      <c r="AI163" s="595"/>
      <c r="AJ163" s="596">
        <f t="shared" ref="AJ163" si="202">AJ162</f>
        <v>45927</v>
      </c>
      <c r="AK163" s="597"/>
      <c r="AL163" s="597"/>
      <c r="AM163" s="597"/>
      <c r="AN163" s="598"/>
      <c r="AO163" s="595">
        <f t="shared" ref="AO163" si="203">AO162</f>
        <v>45928</v>
      </c>
      <c r="AP163" s="595"/>
      <c r="AQ163" s="595"/>
      <c r="AR163" s="595"/>
      <c r="AS163" s="595"/>
      <c r="AT163" s="596">
        <f t="shared" ref="AT163" si="204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226</v>
      </c>
      <c r="C167" s="203">
        <v>1</v>
      </c>
      <c r="D167" s="206" t="s">
        <v>229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26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27">
        <f>IFERROR(AVERAGE(K167:K181),"-")</f>
        <v>258.43816343413431</v>
      </c>
      <c r="M167" s="209">
        <f>RANK(K167, K$167:$K$181)</f>
        <v>3</v>
      </c>
      <c r="N167" s="501"/>
      <c r="O167" s="501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26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26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26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26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26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26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26">
        <f>AVERAGE(AV167:AV181)</f>
        <v>259.48406569157265</v>
      </c>
    </row>
    <row r="168" spans="2:50" ht="14.25" hidden="1" customHeight="1" outlineLevel="1">
      <c r="B168" s="501"/>
      <c r="C168" s="203">
        <v>2</v>
      </c>
      <c r="D168" s="206" t="s">
        <v>232</v>
      </c>
      <c r="E168" s="203">
        <v>6</v>
      </c>
      <c r="F168" s="203">
        <v>2600</v>
      </c>
      <c r="G168" s="208">
        <f t="shared" si="205"/>
        <v>433.33333333333331</v>
      </c>
      <c r="H168" s="526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27"/>
      <c r="M168" s="209">
        <f>RANK(K168, K$167:$K$181)</f>
        <v>2</v>
      </c>
      <c r="N168" s="501"/>
      <c r="O168" s="501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26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26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26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26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26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26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26"/>
    </row>
    <row r="169" spans="2:50" ht="14.25" hidden="1" customHeight="1" outlineLevel="1">
      <c r="B169" s="501"/>
      <c r="C169" s="203">
        <v>3</v>
      </c>
      <c r="D169" s="206" t="s">
        <v>231</v>
      </c>
      <c r="E169" s="203">
        <v>17</v>
      </c>
      <c r="F169" s="203">
        <v>3273</v>
      </c>
      <c r="G169" s="208">
        <f t="shared" si="205"/>
        <v>192.52941176470588</v>
      </c>
      <c r="H169" s="526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27"/>
      <c r="M169" s="209">
        <f>RANK(K169, K$167:$K$181)</f>
        <v>7</v>
      </c>
      <c r="N169" s="501"/>
      <c r="O169" s="501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26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26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26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26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26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26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26"/>
    </row>
    <row r="170" spans="2:50" ht="14.25" hidden="1" customHeight="1" outlineLevel="1">
      <c r="B170" s="501"/>
      <c r="C170" s="203">
        <v>4</v>
      </c>
      <c r="D170" s="206" t="s">
        <v>233</v>
      </c>
      <c r="E170" s="203">
        <v>17</v>
      </c>
      <c r="F170" s="203">
        <v>3273</v>
      </c>
      <c r="G170" s="208">
        <f t="shared" si="205"/>
        <v>192.52941176470588</v>
      </c>
      <c r="H170" s="526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27"/>
      <c r="M170" s="209">
        <f>RANK(K170, K$167:$K$181)</f>
        <v>10</v>
      </c>
      <c r="N170" s="501"/>
      <c r="O170" s="501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26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26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26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26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26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26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26"/>
    </row>
    <row r="171" spans="2:50" ht="14.25" hidden="1" customHeight="1" outlineLevel="1">
      <c r="B171" s="501"/>
      <c r="C171" s="203">
        <v>5</v>
      </c>
      <c r="D171" s="206" t="s">
        <v>230</v>
      </c>
      <c r="E171" s="203">
        <v>11</v>
      </c>
      <c r="F171" s="203">
        <v>3600</v>
      </c>
      <c r="G171" s="208">
        <f t="shared" si="205"/>
        <v>327.27272727272725</v>
      </c>
      <c r="H171" s="526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27"/>
      <c r="M171" s="209">
        <f>RANK(K171, K$167:$K$181)</f>
        <v>4</v>
      </c>
      <c r="N171" s="501"/>
      <c r="O171" s="501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26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26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26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26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26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26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26"/>
    </row>
    <row r="172" spans="2:50" ht="14.25" hidden="1" customHeight="1" outlineLevel="1">
      <c r="B172" s="501"/>
      <c r="C172" s="203">
        <v>6</v>
      </c>
      <c r="D172" s="206" t="s">
        <v>239</v>
      </c>
      <c r="E172" s="203">
        <v>12</v>
      </c>
      <c r="F172" s="203">
        <v>3600</v>
      </c>
      <c r="G172" s="208">
        <f t="shared" si="205"/>
        <v>300</v>
      </c>
      <c r="H172" s="526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27"/>
      <c r="M172" s="209">
        <f>RANK(K172, K$167:$K$181)</f>
        <v>6</v>
      </c>
      <c r="N172" s="501"/>
      <c r="O172" s="501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26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26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26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26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26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26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26"/>
    </row>
    <row r="173" spans="2:50" ht="14.25" hidden="1" customHeight="1" outlineLevel="1">
      <c r="B173" s="501"/>
      <c r="C173" s="203">
        <v>7</v>
      </c>
      <c r="D173" s="206" t="s">
        <v>240</v>
      </c>
      <c r="E173" s="203">
        <v>6</v>
      </c>
      <c r="F173" s="203">
        <v>2600</v>
      </c>
      <c r="G173" s="208">
        <f t="shared" si="205"/>
        <v>433.33333333333331</v>
      </c>
      <c r="H173" s="526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27"/>
      <c r="M173" s="209">
        <f>RANK(K173, K$167:$K$181)</f>
        <v>1</v>
      </c>
      <c r="N173" s="501"/>
      <c r="O173" s="501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26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26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26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26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26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26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26"/>
    </row>
    <row r="174" spans="2:50" ht="14.25" hidden="1" customHeight="1" outlineLevel="1">
      <c r="B174" s="501"/>
      <c r="C174" s="203">
        <v>8</v>
      </c>
      <c r="D174" s="206" t="s">
        <v>235</v>
      </c>
      <c r="E174" s="203">
        <v>17</v>
      </c>
      <c r="F174" s="203">
        <v>3273</v>
      </c>
      <c r="G174" s="208">
        <f t="shared" si="205"/>
        <v>192.52941176470588</v>
      </c>
      <c r="H174" s="526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27"/>
      <c r="M174" s="209">
        <f>RANK(K174, K$167:$K$181)</f>
        <v>8</v>
      </c>
      <c r="N174" s="501"/>
      <c r="O174" s="501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26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26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26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26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26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26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26"/>
    </row>
    <row r="175" spans="2:50" ht="14.25" hidden="1" customHeight="1" outlineLevel="1">
      <c r="B175" s="501"/>
      <c r="C175" s="203">
        <v>9</v>
      </c>
      <c r="D175" s="206" t="s">
        <v>236</v>
      </c>
      <c r="E175" s="203">
        <v>17</v>
      </c>
      <c r="F175" s="203">
        <v>3273</v>
      </c>
      <c r="G175" s="208">
        <f t="shared" si="205"/>
        <v>192.52941176470588</v>
      </c>
      <c r="H175" s="526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27"/>
      <c r="M175" s="209">
        <f>RANK(K175, K$167:$K$181)</f>
        <v>9</v>
      </c>
      <c r="N175" s="501"/>
      <c r="O175" s="501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26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26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26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26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26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26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26"/>
    </row>
    <row r="176" spans="2:50" ht="14.25" hidden="1" customHeight="1" outlineLevel="1">
      <c r="B176" s="501"/>
      <c r="C176" s="203">
        <v>10</v>
      </c>
      <c r="D176" s="206" t="s">
        <v>234</v>
      </c>
      <c r="E176" s="203">
        <v>11</v>
      </c>
      <c r="F176" s="203">
        <v>3600</v>
      </c>
      <c r="G176" s="208">
        <f t="shared" si="205"/>
        <v>327.27272727272725</v>
      </c>
      <c r="H176" s="526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27"/>
      <c r="M176" s="209">
        <f>RANK(K176, K$167:$K$181)</f>
        <v>5</v>
      </c>
      <c r="N176" s="501"/>
      <c r="O176" s="501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26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26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26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26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26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26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7"/>
      <c r="W181" s="208"/>
      <c r="X181" s="205"/>
      <c r="Y181" s="526"/>
      <c r="Z181" s="203"/>
      <c r="AA181" s="207"/>
      <c r="AB181" s="208"/>
      <c r="AC181" s="205"/>
      <c r="AD181" s="526"/>
      <c r="AE181" s="203"/>
      <c r="AF181" s="207"/>
      <c r="AG181" s="208"/>
      <c r="AH181" s="205"/>
      <c r="AI181" s="526"/>
      <c r="AJ181" s="203"/>
      <c r="AK181" s="207"/>
      <c r="AL181" s="208"/>
      <c r="AM181" s="205"/>
      <c r="AN181" s="526"/>
      <c r="AO181" s="203"/>
      <c r="AP181" s="207"/>
      <c r="AQ181" s="208"/>
      <c r="AR181" s="205"/>
      <c r="AS181" s="526"/>
      <c r="AT181" s="203"/>
      <c r="AU181" s="207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1">U182+1</f>
        <v>45932</v>
      </c>
      <c r="AA182" s="588"/>
      <c r="AB182" s="588"/>
      <c r="AC182" s="588"/>
      <c r="AD182" s="588"/>
      <c r="AE182" s="589">
        <f t="shared" ref="AE182" si="222">Z182+1</f>
        <v>45933</v>
      </c>
      <c r="AF182" s="590"/>
      <c r="AG182" s="590"/>
      <c r="AH182" s="590"/>
      <c r="AI182" s="590"/>
      <c r="AJ182" s="591">
        <f t="shared" ref="AJ182" si="223">AE182+1</f>
        <v>45934</v>
      </c>
      <c r="AK182" s="592"/>
      <c r="AL182" s="592"/>
      <c r="AM182" s="592"/>
      <c r="AN182" s="593"/>
      <c r="AO182" s="589">
        <f t="shared" ref="AO182" si="224">AJ182+1</f>
        <v>45935</v>
      </c>
      <c r="AP182" s="590"/>
      <c r="AQ182" s="590"/>
      <c r="AR182" s="590"/>
      <c r="AS182" s="590"/>
      <c r="AT182" s="591">
        <f t="shared" ref="AT182" si="225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6">Z182</f>
        <v>45932</v>
      </c>
      <c r="AA183" s="594"/>
      <c r="AB183" s="594"/>
      <c r="AC183" s="594"/>
      <c r="AD183" s="594"/>
      <c r="AE183" s="595">
        <f t="shared" ref="AE183" si="227">AE182</f>
        <v>45933</v>
      </c>
      <c r="AF183" s="595"/>
      <c r="AG183" s="595"/>
      <c r="AH183" s="595"/>
      <c r="AI183" s="595"/>
      <c r="AJ183" s="596">
        <f t="shared" ref="AJ183" si="228">AJ182</f>
        <v>45934</v>
      </c>
      <c r="AK183" s="597"/>
      <c r="AL183" s="597"/>
      <c r="AM183" s="597"/>
      <c r="AN183" s="598"/>
      <c r="AO183" s="595">
        <f t="shared" ref="AO183" si="229">AO182</f>
        <v>45935</v>
      </c>
      <c r="AP183" s="595"/>
      <c r="AQ183" s="595"/>
      <c r="AR183" s="595"/>
      <c r="AS183" s="595"/>
      <c r="AT183" s="596">
        <f t="shared" ref="AT183" si="230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226</v>
      </c>
      <c r="C187" s="203">
        <v>1</v>
      </c>
      <c r="D187" s="206" t="s">
        <v>229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26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27">
        <f>IFERROR(AVERAGE(K187:K201),"-")</f>
        <v>265.68349176824302</v>
      </c>
      <c r="M187" s="209">
        <f>RANK(K187, K$187:$K$201)</f>
        <v>2</v>
      </c>
      <c r="N187" s="501"/>
      <c r="O187" s="501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26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26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26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26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26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26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26">
        <f>AVERAGE(AV187:AV201)</f>
        <v>269.58435465935395</v>
      </c>
    </row>
    <row r="188" spans="2:50" ht="14.25" customHeight="1">
      <c r="B188" s="501"/>
      <c r="C188" s="203">
        <v>2</v>
      </c>
      <c r="D188" s="206" t="s">
        <v>231</v>
      </c>
      <c r="E188" s="203">
        <v>17</v>
      </c>
      <c r="F188" s="203">
        <v>3600</v>
      </c>
      <c r="G188" s="208">
        <f t="shared" si="231"/>
        <v>211.76470588235293</v>
      </c>
      <c r="H188" s="526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27"/>
      <c r="M188" s="209">
        <f>RANK(K188, K$187:$K$201)</f>
        <v>8</v>
      </c>
      <c r="N188" s="501"/>
      <c r="O188" s="501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26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26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26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26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26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26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26"/>
    </row>
    <row r="189" spans="2:50" ht="14.25" customHeight="1">
      <c r="B189" s="501"/>
      <c r="C189" s="203">
        <v>3</v>
      </c>
      <c r="D189" s="206" t="s">
        <v>233</v>
      </c>
      <c r="E189" s="203">
        <v>17</v>
      </c>
      <c r="F189" s="203">
        <v>3600</v>
      </c>
      <c r="G189" s="208">
        <f t="shared" si="231"/>
        <v>211.76470588235293</v>
      </c>
      <c r="H189" s="526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27"/>
      <c r="M189" s="209">
        <f>RANK(K189, K$187:$K$201)</f>
        <v>9</v>
      </c>
      <c r="N189" s="501"/>
      <c r="O189" s="501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26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26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26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26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26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26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26"/>
    </row>
    <row r="190" spans="2:50" ht="14.25" customHeight="1">
      <c r="B190" s="501"/>
      <c r="C190" s="203">
        <v>4</v>
      </c>
      <c r="D190" s="206" t="s">
        <v>230</v>
      </c>
      <c r="E190" s="203">
        <v>11</v>
      </c>
      <c r="F190" s="203">
        <v>3600</v>
      </c>
      <c r="G190" s="208">
        <f t="shared" si="231"/>
        <v>327.27272727272725</v>
      </c>
      <c r="H190" s="526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27"/>
      <c r="M190" s="209">
        <f>RANK(K190, K$187:$K$201)</f>
        <v>4</v>
      </c>
      <c r="N190" s="501"/>
      <c r="O190" s="501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26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26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26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26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26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26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26"/>
    </row>
    <row r="191" spans="2:50" ht="14.25" customHeight="1">
      <c r="B191" s="501"/>
      <c r="C191" s="203">
        <v>5</v>
      </c>
      <c r="D191" s="206" t="s">
        <v>239</v>
      </c>
      <c r="E191" s="203">
        <v>12</v>
      </c>
      <c r="F191" s="203">
        <v>3600</v>
      </c>
      <c r="G191" s="208">
        <f t="shared" si="231"/>
        <v>300</v>
      </c>
      <c r="H191" s="526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27"/>
      <c r="M191" s="209">
        <f>RANK(K191, K$187:$K$201)</f>
        <v>6</v>
      </c>
      <c r="N191" s="501"/>
      <c r="O191" s="501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26"/>
      <c r="U191" s="207"/>
      <c r="V191" s="207"/>
      <c r="W191" s="208"/>
      <c r="X191" s="205"/>
      <c r="Y191" s="526"/>
      <c r="Z191" s="207"/>
      <c r="AA191" s="207"/>
      <c r="AB191" s="208"/>
      <c r="AC191" s="205"/>
      <c r="AD191" s="526"/>
      <c r="AE191" s="207"/>
      <c r="AF191" s="207"/>
      <c r="AG191" s="208"/>
      <c r="AH191" s="205"/>
      <c r="AI191" s="526"/>
      <c r="AJ191" s="207"/>
      <c r="AK191" s="207"/>
      <c r="AL191" s="208"/>
      <c r="AM191" s="205"/>
      <c r="AN191" s="526"/>
      <c r="AO191" s="207"/>
      <c r="AP191" s="207"/>
      <c r="AQ191" s="208"/>
      <c r="AR191" s="205"/>
      <c r="AS191" s="526"/>
      <c r="AT191" s="207"/>
      <c r="AU191" s="207"/>
      <c r="AV191" s="208"/>
      <c r="AW191" s="205"/>
      <c r="AX191" s="526"/>
    </row>
    <row r="192" spans="2:50" ht="14.25" customHeight="1">
      <c r="B192" s="501"/>
      <c r="C192" s="203">
        <v>6</v>
      </c>
      <c r="D192" s="206" t="s">
        <v>240</v>
      </c>
      <c r="E192" s="203">
        <v>6</v>
      </c>
      <c r="F192" s="203">
        <v>2600</v>
      </c>
      <c r="G192" s="208">
        <f t="shared" si="231"/>
        <v>433.33333333333331</v>
      </c>
      <c r="H192" s="526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27"/>
      <c r="M192" s="209">
        <f>RANK(K192, K$187:$K$201)</f>
        <v>1</v>
      </c>
      <c r="N192" s="501"/>
      <c r="O192" s="501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26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26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26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26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26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26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26"/>
    </row>
    <row r="193" spans="2:50" ht="14.25" customHeight="1">
      <c r="B193" s="501"/>
      <c r="C193" s="203">
        <v>7</v>
      </c>
      <c r="D193" s="206" t="s">
        <v>241</v>
      </c>
      <c r="E193" s="203">
        <v>6</v>
      </c>
      <c r="F193" s="203">
        <v>2600</v>
      </c>
      <c r="G193" s="208">
        <f t="shared" si="231"/>
        <v>433.33333333333331</v>
      </c>
      <c r="H193" s="526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27"/>
      <c r="M193" s="209">
        <f>RANK(K193, K$187:$K$201)</f>
        <v>3</v>
      </c>
      <c r="N193" s="501"/>
      <c r="O193" s="501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26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26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26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26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26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26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26"/>
    </row>
    <row r="194" spans="2:50" ht="14.25" customHeight="1">
      <c r="B194" s="501"/>
      <c r="C194" s="203">
        <v>8</v>
      </c>
      <c r="D194" s="206" t="s">
        <v>235</v>
      </c>
      <c r="E194" s="203">
        <v>17</v>
      </c>
      <c r="F194" s="203">
        <v>3600</v>
      </c>
      <c r="G194" s="208">
        <f t="shared" si="231"/>
        <v>211.76470588235293</v>
      </c>
      <c r="H194" s="526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27"/>
      <c r="M194" s="209">
        <f>RANK(K194, K$187:$K$201)</f>
        <v>7</v>
      </c>
      <c r="N194" s="501"/>
      <c r="O194" s="501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26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26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26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26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26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26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26"/>
    </row>
    <row r="195" spans="2:50" ht="14.25" customHeight="1">
      <c r="B195" s="501"/>
      <c r="C195" s="203">
        <v>9</v>
      </c>
      <c r="D195" s="206" t="s">
        <v>236</v>
      </c>
      <c r="E195" s="203">
        <v>17</v>
      </c>
      <c r="F195" s="203">
        <v>3600</v>
      </c>
      <c r="G195" s="208">
        <f t="shared" si="231"/>
        <v>211.76470588235293</v>
      </c>
      <c r="H195" s="526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27"/>
      <c r="M195" s="209">
        <f>RANK(K195, K$187:$K$201)</f>
        <v>10</v>
      </c>
      <c r="N195" s="501"/>
      <c r="O195" s="501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26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26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26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26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26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26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26"/>
    </row>
    <row r="196" spans="2:50" ht="14.25" customHeight="1">
      <c r="B196" s="501"/>
      <c r="C196" s="203">
        <v>10</v>
      </c>
      <c r="D196" s="206" t="s">
        <v>234</v>
      </c>
      <c r="E196" s="203">
        <v>11</v>
      </c>
      <c r="F196" s="203">
        <v>3600</v>
      </c>
      <c r="G196" s="208">
        <f t="shared" si="231"/>
        <v>327.27272727272725</v>
      </c>
      <c r="H196" s="526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27"/>
      <c r="M196" s="209">
        <f>RANK(K196, K$187:$K$201)</f>
        <v>5</v>
      </c>
      <c r="N196" s="501"/>
      <c r="O196" s="501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26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26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26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26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26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26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7"/>
      <c r="Q197" s="207"/>
      <c r="R197" s="208"/>
      <c r="S197" s="205"/>
      <c r="T197" s="526"/>
      <c r="U197" s="207"/>
      <c r="V197" s="207"/>
      <c r="W197" s="208"/>
      <c r="X197" s="205"/>
      <c r="Y197" s="526"/>
      <c r="Z197" s="207"/>
      <c r="AA197" s="207"/>
      <c r="AB197" s="208"/>
      <c r="AC197" s="205"/>
      <c r="AD197" s="526"/>
      <c r="AE197" s="207"/>
      <c r="AF197" s="207"/>
      <c r="AG197" s="208"/>
      <c r="AH197" s="205"/>
      <c r="AI197" s="526"/>
      <c r="AJ197" s="207"/>
      <c r="AK197" s="207"/>
      <c r="AL197" s="208"/>
      <c r="AM197" s="205"/>
      <c r="AN197" s="526"/>
      <c r="AO197" s="207"/>
      <c r="AP197" s="207"/>
      <c r="AQ197" s="208"/>
      <c r="AR197" s="205"/>
      <c r="AS197" s="526"/>
      <c r="AT197" s="207"/>
      <c r="AU197" s="207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7"/>
      <c r="Q198" s="207"/>
      <c r="R198" s="208"/>
      <c r="S198" s="205"/>
      <c r="T198" s="526"/>
      <c r="U198" s="207"/>
      <c r="V198" s="207"/>
      <c r="W198" s="208"/>
      <c r="X198" s="205"/>
      <c r="Y198" s="526"/>
      <c r="Z198" s="207"/>
      <c r="AA198" s="207"/>
      <c r="AB198" s="208"/>
      <c r="AC198" s="205"/>
      <c r="AD198" s="526"/>
      <c r="AE198" s="207"/>
      <c r="AF198" s="207"/>
      <c r="AG198" s="208"/>
      <c r="AH198" s="205"/>
      <c r="AI198" s="526"/>
      <c r="AJ198" s="207"/>
      <c r="AK198" s="207"/>
      <c r="AL198" s="208"/>
      <c r="AM198" s="205"/>
      <c r="AN198" s="526"/>
      <c r="AO198" s="207"/>
      <c r="AP198" s="207"/>
      <c r="AQ198" s="208"/>
      <c r="AR198" s="205"/>
      <c r="AS198" s="526"/>
      <c r="AT198" s="207"/>
      <c r="AU198" s="207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7"/>
      <c r="Q199" s="207"/>
      <c r="R199" s="208"/>
      <c r="S199" s="205"/>
      <c r="T199" s="526"/>
      <c r="U199" s="207"/>
      <c r="V199" s="207"/>
      <c r="W199" s="208"/>
      <c r="X199" s="205"/>
      <c r="Y199" s="526"/>
      <c r="Z199" s="207"/>
      <c r="AA199" s="207"/>
      <c r="AB199" s="208"/>
      <c r="AC199" s="205"/>
      <c r="AD199" s="526"/>
      <c r="AE199" s="207"/>
      <c r="AF199" s="207"/>
      <c r="AG199" s="208"/>
      <c r="AH199" s="205"/>
      <c r="AI199" s="526"/>
      <c r="AJ199" s="207"/>
      <c r="AK199" s="207"/>
      <c r="AL199" s="208"/>
      <c r="AM199" s="205"/>
      <c r="AN199" s="526"/>
      <c r="AO199" s="207"/>
      <c r="AP199" s="207"/>
      <c r="AQ199" s="208"/>
      <c r="AR199" s="205"/>
      <c r="AS199" s="526"/>
      <c r="AT199" s="207"/>
      <c r="AU199" s="207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7"/>
      <c r="W201" s="208"/>
      <c r="X201" s="205"/>
      <c r="Y201" s="526"/>
      <c r="Z201" s="203"/>
      <c r="AA201" s="207"/>
      <c r="AB201" s="208"/>
      <c r="AC201" s="205"/>
      <c r="AD201" s="526"/>
      <c r="AE201" s="203"/>
      <c r="AF201" s="207"/>
      <c r="AG201" s="208"/>
      <c r="AH201" s="205"/>
      <c r="AI201" s="526"/>
      <c r="AJ201" s="203"/>
      <c r="AK201" s="207"/>
      <c r="AL201" s="208"/>
      <c r="AM201" s="205"/>
      <c r="AN201" s="526"/>
      <c r="AO201" s="203"/>
      <c r="AP201" s="207"/>
      <c r="AQ201" s="208"/>
      <c r="AR201" s="205"/>
      <c r="AS201" s="526"/>
      <c r="AT201" s="203"/>
      <c r="AU201" s="207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7">U202+1</f>
        <v>45939</v>
      </c>
      <c r="AA202" s="588"/>
      <c r="AB202" s="588"/>
      <c r="AC202" s="588"/>
      <c r="AD202" s="588"/>
      <c r="AE202" s="589">
        <f t="shared" ref="AE202" si="248">Z202+1</f>
        <v>45940</v>
      </c>
      <c r="AF202" s="590"/>
      <c r="AG202" s="590"/>
      <c r="AH202" s="590"/>
      <c r="AI202" s="590"/>
      <c r="AJ202" s="591">
        <f t="shared" ref="AJ202" si="249">AE202+1</f>
        <v>45941</v>
      </c>
      <c r="AK202" s="592"/>
      <c r="AL202" s="592"/>
      <c r="AM202" s="592"/>
      <c r="AN202" s="593"/>
      <c r="AO202" s="589">
        <f t="shared" ref="AO202" si="250">AJ202+1</f>
        <v>45942</v>
      </c>
      <c r="AP202" s="590"/>
      <c r="AQ202" s="590"/>
      <c r="AR202" s="590"/>
      <c r="AS202" s="590"/>
      <c r="AT202" s="591">
        <f t="shared" ref="AT202" si="251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2">Z202</f>
        <v>45939</v>
      </c>
      <c r="AA203" s="594"/>
      <c r="AB203" s="594"/>
      <c r="AC203" s="594"/>
      <c r="AD203" s="594"/>
      <c r="AE203" s="595">
        <f t="shared" ref="AE203" si="253">AE202</f>
        <v>45940</v>
      </c>
      <c r="AF203" s="595"/>
      <c r="AG203" s="595"/>
      <c r="AH203" s="595"/>
      <c r="AI203" s="595"/>
      <c r="AJ203" s="596">
        <f t="shared" ref="AJ203" si="254">AJ202</f>
        <v>45941</v>
      </c>
      <c r="AK203" s="597"/>
      <c r="AL203" s="597"/>
      <c r="AM203" s="597"/>
      <c r="AN203" s="598"/>
      <c r="AO203" s="595">
        <f t="shared" ref="AO203" si="255">AO202</f>
        <v>45942</v>
      </c>
      <c r="AP203" s="595"/>
      <c r="AQ203" s="595"/>
      <c r="AR203" s="595"/>
      <c r="AS203" s="595"/>
      <c r="AT203" s="596">
        <f t="shared" ref="AT203" si="256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226</v>
      </c>
      <c r="C207" s="203">
        <v>1</v>
      </c>
      <c r="D207" s="206" t="s">
        <v>229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26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27">
        <f>IFERROR(AVERAGE(K207:K221),"-")</f>
        <v>271.466060056961</v>
      </c>
      <c r="M207" s="209">
        <f>RANK(K207, K$207:$K$221)</f>
        <v>3</v>
      </c>
      <c r="N207" s="501"/>
      <c r="O207" s="501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26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26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26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26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26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26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26">
        <f>AVERAGE(AV207:AV221)</f>
        <v>272.06438534565774</v>
      </c>
    </row>
    <row r="208" spans="2:50" ht="14.25" customHeight="1">
      <c r="B208" s="501"/>
      <c r="C208" s="203">
        <v>2</v>
      </c>
      <c r="D208" s="206" t="s">
        <v>231</v>
      </c>
      <c r="E208" s="203">
        <v>17</v>
      </c>
      <c r="F208" s="203">
        <v>3600</v>
      </c>
      <c r="G208" s="208">
        <f t="shared" si="257"/>
        <v>211.76470588235293</v>
      </c>
      <c r="H208" s="526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27"/>
      <c r="M208" s="209">
        <f>RANK(K208, K$207:$K$221)</f>
        <v>7</v>
      </c>
      <c r="N208" s="501"/>
      <c r="O208" s="501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26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26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26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26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26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26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26"/>
    </row>
    <row r="209" spans="2:50" ht="14.25" customHeight="1">
      <c r="B209" s="501"/>
      <c r="C209" s="203">
        <v>3</v>
      </c>
      <c r="D209" s="206" t="s">
        <v>233</v>
      </c>
      <c r="E209" s="203">
        <v>17</v>
      </c>
      <c r="F209" s="203">
        <v>3600</v>
      </c>
      <c r="G209" s="208">
        <f t="shared" si="257"/>
        <v>211.76470588235293</v>
      </c>
      <c r="H209" s="526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27"/>
      <c r="M209" s="209">
        <f>RANK(K209, K$207:$K$221)</f>
        <v>8</v>
      </c>
      <c r="N209" s="501"/>
      <c r="O209" s="501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26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26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26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26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26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26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26"/>
    </row>
    <row r="210" spans="2:50" ht="14.25" customHeight="1">
      <c r="B210" s="501"/>
      <c r="C210" s="203">
        <v>4</v>
      </c>
      <c r="D210" s="206" t="s">
        <v>230</v>
      </c>
      <c r="E210" s="203">
        <v>11</v>
      </c>
      <c r="F210" s="203">
        <v>3600</v>
      </c>
      <c r="G210" s="208">
        <f t="shared" si="257"/>
        <v>327.27272727272725</v>
      </c>
      <c r="H210" s="526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27"/>
      <c r="M210" s="209">
        <f>RANK(K210, K$207:$K$221)</f>
        <v>5</v>
      </c>
      <c r="N210" s="501"/>
      <c r="O210" s="501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26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26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26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26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26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26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26"/>
    </row>
    <row r="211" spans="2:50" ht="14.25" customHeight="1">
      <c r="B211" s="501"/>
      <c r="C211" s="203">
        <v>5</v>
      </c>
      <c r="D211" s="206" t="s">
        <v>240</v>
      </c>
      <c r="E211" s="203">
        <v>6</v>
      </c>
      <c r="F211" s="203">
        <v>2600</v>
      </c>
      <c r="G211" s="208">
        <f t="shared" si="257"/>
        <v>433.33333333333331</v>
      </c>
      <c r="H211" s="526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27"/>
      <c r="M211" s="209">
        <f>RANK(K211, K$207:$K$221)</f>
        <v>2</v>
      </c>
      <c r="N211" s="501"/>
      <c r="O211" s="501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26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26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26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26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26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26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26"/>
    </row>
    <row r="212" spans="2:50" ht="14.25" customHeight="1">
      <c r="B212" s="501"/>
      <c r="C212" s="203">
        <v>6</v>
      </c>
      <c r="D212" s="206" t="s">
        <v>241</v>
      </c>
      <c r="E212" s="203">
        <v>6</v>
      </c>
      <c r="F212" s="203">
        <v>2600</v>
      </c>
      <c r="G212" s="208">
        <f t="shared" si="257"/>
        <v>433.33333333333331</v>
      </c>
      <c r="H212" s="526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27"/>
      <c r="M212" s="209">
        <f>RANK(K212, K$207:$K$221)</f>
        <v>1</v>
      </c>
      <c r="N212" s="501"/>
      <c r="O212" s="501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26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26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26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26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26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26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26"/>
    </row>
    <row r="213" spans="2:50" ht="14.25" customHeight="1">
      <c r="B213" s="501"/>
      <c r="C213" s="203">
        <v>7</v>
      </c>
      <c r="D213" s="206" t="s">
        <v>235</v>
      </c>
      <c r="E213" s="203">
        <v>17</v>
      </c>
      <c r="F213" s="203">
        <v>3600</v>
      </c>
      <c r="G213" s="208">
        <f t="shared" si="257"/>
        <v>211.76470588235293</v>
      </c>
      <c r="H213" s="526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27"/>
      <c r="M213" s="209">
        <f>RANK(K213, K$207:$K$221)</f>
        <v>6</v>
      </c>
      <c r="N213" s="501"/>
      <c r="O213" s="501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26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26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26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26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26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26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26"/>
    </row>
    <row r="214" spans="2:50" ht="14.25" customHeight="1">
      <c r="B214" s="501"/>
      <c r="C214" s="203">
        <v>8</v>
      </c>
      <c r="D214" s="206" t="s">
        <v>236</v>
      </c>
      <c r="E214" s="203">
        <v>17</v>
      </c>
      <c r="F214" s="203">
        <v>3600</v>
      </c>
      <c r="G214" s="208">
        <f t="shared" si="257"/>
        <v>211.76470588235293</v>
      </c>
      <c r="H214" s="526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27"/>
      <c r="M214" s="209">
        <f>RANK(K214, K$207:$K$221)</f>
        <v>9</v>
      </c>
      <c r="N214" s="501"/>
      <c r="O214" s="501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26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26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26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26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26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26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26"/>
    </row>
    <row r="215" spans="2:50" ht="14.25" customHeight="1">
      <c r="B215" s="501"/>
      <c r="C215" s="203">
        <v>9</v>
      </c>
      <c r="D215" s="206" t="s">
        <v>234</v>
      </c>
      <c r="E215" s="203">
        <v>11</v>
      </c>
      <c r="F215" s="203">
        <v>3600</v>
      </c>
      <c r="G215" s="208">
        <f t="shared" si="257"/>
        <v>327.27272727272725</v>
      </c>
      <c r="H215" s="526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27"/>
      <c r="M215" s="209">
        <f>RANK(K215, K$207:$K$221)</f>
        <v>4</v>
      </c>
      <c r="N215" s="501"/>
      <c r="O215" s="501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26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26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26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26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26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26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26"/>
    </row>
    <row r="216" spans="2:50" ht="14.25" customHeight="1">
      <c r="B216" s="501"/>
      <c r="C216" s="203">
        <v>10</v>
      </c>
      <c r="D216" s="206"/>
      <c r="E216" s="203"/>
      <c r="F216" s="203"/>
      <c r="G216" s="208"/>
      <c r="H216" s="526"/>
      <c r="I216" s="209"/>
      <c r="J216" s="209"/>
      <c r="K216" s="210"/>
      <c r="L216" s="527"/>
      <c r="M216" s="209"/>
      <c r="N216" s="501"/>
      <c r="O216" s="501"/>
      <c r="P216" s="203"/>
      <c r="Q216" s="203"/>
      <c r="R216" s="208"/>
      <c r="S216" s="205"/>
      <c r="T216" s="526"/>
      <c r="U216" s="203"/>
      <c r="V216" s="203"/>
      <c r="W216" s="208"/>
      <c r="X216" s="205"/>
      <c r="Y216" s="526"/>
      <c r="Z216" s="203"/>
      <c r="AA216" s="203"/>
      <c r="AB216" s="208"/>
      <c r="AC216" s="205"/>
      <c r="AD216" s="526"/>
      <c r="AE216" s="203"/>
      <c r="AF216" s="203"/>
      <c r="AG216" s="208"/>
      <c r="AH216" s="205"/>
      <c r="AI216" s="526"/>
      <c r="AJ216" s="203"/>
      <c r="AK216" s="203"/>
      <c r="AL216" s="208"/>
      <c r="AM216" s="205"/>
      <c r="AN216" s="526"/>
      <c r="AO216" s="203"/>
      <c r="AP216" s="203"/>
      <c r="AQ216" s="208"/>
      <c r="AR216" s="205"/>
      <c r="AS216" s="526"/>
      <c r="AT216" s="203"/>
      <c r="AU216" s="203"/>
      <c r="AV216" s="208"/>
      <c r="AW216" s="205"/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7"/>
      <c r="W221" s="208"/>
      <c r="X221" s="205"/>
      <c r="Y221" s="526"/>
      <c r="Z221" s="203"/>
      <c r="AA221" s="207"/>
      <c r="AB221" s="208"/>
      <c r="AC221" s="205"/>
      <c r="AD221" s="526"/>
      <c r="AE221" s="203"/>
      <c r="AF221" s="207"/>
      <c r="AG221" s="208"/>
      <c r="AH221" s="205"/>
      <c r="AI221" s="526"/>
      <c r="AJ221" s="203"/>
      <c r="AK221" s="207"/>
      <c r="AL221" s="208"/>
      <c r="AM221" s="205"/>
      <c r="AN221" s="526"/>
      <c r="AO221" s="203"/>
      <c r="AP221" s="207"/>
      <c r="AQ221" s="208"/>
      <c r="AR221" s="205"/>
      <c r="AS221" s="526"/>
      <c r="AT221" s="203"/>
      <c r="AU221" s="207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3">U222+1</f>
        <v>45946</v>
      </c>
      <c r="AA222" s="588"/>
      <c r="AB222" s="588"/>
      <c r="AC222" s="588"/>
      <c r="AD222" s="588"/>
      <c r="AE222" s="589">
        <f t="shared" ref="AE222" si="274">Z222+1</f>
        <v>45947</v>
      </c>
      <c r="AF222" s="590"/>
      <c r="AG222" s="590"/>
      <c r="AH222" s="590"/>
      <c r="AI222" s="590"/>
      <c r="AJ222" s="591">
        <f t="shared" ref="AJ222" si="275">AE222+1</f>
        <v>45948</v>
      </c>
      <c r="AK222" s="592"/>
      <c r="AL222" s="592"/>
      <c r="AM222" s="592"/>
      <c r="AN222" s="593"/>
      <c r="AO222" s="589">
        <f t="shared" ref="AO222" si="276">AJ222+1</f>
        <v>45949</v>
      </c>
      <c r="AP222" s="590"/>
      <c r="AQ222" s="590"/>
      <c r="AR222" s="590"/>
      <c r="AS222" s="590"/>
      <c r="AT222" s="591">
        <f t="shared" ref="AT222" si="277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78">Z222</f>
        <v>45946</v>
      </c>
      <c r="AA223" s="594"/>
      <c r="AB223" s="594"/>
      <c r="AC223" s="594"/>
      <c r="AD223" s="594"/>
      <c r="AE223" s="595">
        <f t="shared" ref="AE223" si="279">AE222</f>
        <v>45947</v>
      </c>
      <c r="AF223" s="595"/>
      <c r="AG223" s="595"/>
      <c r="AH223" s="595"/>
      <c r="AI223" s="595"/>
      <c r="AJ223" s="596">
        <f t="shared" ref="AJ223" si="280">AJ222</f>
        <v>45948</v>
      </c>
      <c r="AK223" s="597"/>
      <c r="AL223" s="597"/>
      <c r="AM223" s="597"/>
      <c r="AN223" s="598"/>
      <c r="AO223" s="595">
        <f t="shared" ref="AO223" si="281">AO222</f>
        <v>45949</v>
      </c>
      <c r="AP223" s="595"/>
      <c r="AQ223" s="595"/>
      <c r="AR223" s="595"/>
      <c r="AS223" s="595"/>
      <c r="AT223" s="596">
        <f t="shared" ref="AT223" si="282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501" t="s">
        <v>226</v>
      </c>
      <c r="C227" s="203">
        <v>1</v>
      </c>
      <c r="D227" s="206" t="s">
        <v>231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26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27">
        <f>IFERROR(AVERAGE(K227:K241),"-")</f>
        <v>279.69772467646743</v>
      </c>
      <c r="M227" s="209">
        <f>RANK(K227, K$227:$K$241)</f>
        <v>8</v>
      </c>
      <c r="N227" s="501"/>
      <c r="O227" s="501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26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26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26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26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26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26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26">
        <f>AVERAGE(AV227:AV241)</f>
        <v>281.90144941036317</v>
      </c>
    </row>
    <row r="228" spans="2:50" ht="14.25" customHeight="1">
      <c r="B228" s="501"/>
      <c r="C228" s="203">
        <v>2</v>
      </c>
      <c r="D228" s="206" t="s">
        <v>233</v>
      </c>
      <c r="E228" s="203">
        <v>17</v>
      </c>
      <c r="F228" s="203">
        <v>3600</v>
      </c>
      <c r="G228" s="208">
        <f t="shared" si="283"/>
        <v>211.76470588235293</v>
      </c>
      <c r="H228" s="526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27"/>
      <c r="M228" s="209">
        <f>RANK(K228, K$227:$K$241)</f>
        <v>10</v>
      </c>
      <c r="N228" s="501"/>
      <c r="O228" s="501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26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26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26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26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26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26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26"/>
    </row>
    <row r="229" spans="2:50" ht="14.25" customHeight="1">
      <c r="B229" s="501"/>
      <c r="C229" s="203">
        <v>3</v>
      </c>
      <c r="D229" s="206" t="s">
        <v>230</v>
      </c>
      <c r="E229" s="203">
        <v>11</v>
      </c>
      <c r="F229" s="203">
        <v>3600</v>
      </c>
      <c r="G229" s="208">
        <f t="shared" si="283"/>
        <v>327.27272727272725</v>
      </c>
      <c r="H229" s="526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27"/>
      <c r="M229" s="209">
        <f>RANK(K229, K$227:$K$241)</f>
        <v>5</v>
      </c>
      <c r="N229" s="501"/>
      <c r="O229" s="501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26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26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26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26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26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26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26"/>
    </row>
    <row r="230" spans="2:50" ht="14.25" customHeight="1">
      <c r="B230" s="501"/>
      <c r="C230" s="203">
        <v>4</v>
      </c>
      <c r="D230" s="206" t="s">
        <v>240</v>
      </c>
      <c r="E230" s="203">
        <v>6</v>
      </c>
      <c r="F230" s="203">
        <v>2600</v>
      </c>
      <c r="G230" s="208">
        <f t="shared" si="283"/>
        <v>433.33333333333331</v>
      </c>
      <c r="H230" s="526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27"/>
      <c r="M230" s="209">
        <f>RANK(K230, K$227:$K$241)</f>
        <v>1</v>
      </c>
      <c r="N230" s="501"/>
      <c r="O230" s="501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26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26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26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26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26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26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26"/>
    </row>
    <row r="231" spans="2:50" ht="14.25" customHeight="1">
      <c r="B231" s="501"/>
      <c r="C231" s="203">
        <v>5</v>
      </c>
      <c r="D231" s="206" t="s">
        <v>241</v>
      </c>
      <c r="E231" s="203">
        <v>6</v>
      </c>
      <c r="F231" s="203">
        <v>2600</v>
      </c>
      <c r="G231" s="208">
        <f t="shared" si="283"/>
        <v>433.33333333333331</v>
      </c>
      <c r="H231" s="526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27"/>
      <c r="M231" s="209">
        <f>RANK(K231, K$227:$K$241)</f>
        <v>2</v>
      </c>
      <c r="N231" s="501"/>
      <c r="O231" s="501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26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26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26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26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26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26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26"/>
    </row>
    <row r="232" spans="2:50" ht="14.25" customHeight="1">
      <c r="B232" s="501"/>
      <c r="C232" s="203">
        <v>6</v>
      </c>
      <c r="D232" s="206" t="s">
        <v>242</v>
      </c>
      <c r="E232" s="203">
        <v>6</v>
      </c>
      <c r="F232" s="203">
        <v>2500</v>
      </c>
      <c r="G232" s="208">
        <f t="shared" si="283"/>
        <v>416.66666666666669</v>
      </c>
      <c r="H232" s="526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27"/>
      <c r="M232" s="209">
        <f>RANK(K232, K$227:$K$241)</f>
        <v>4</v>
      </c>
      <c r="N232" s="501"/>
      <c r="O232" s="501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26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26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26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26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26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26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26"/>
    </row>
    <row r="233" spans="2:50" ht="14.25" customHeight="1">
      <c r="B233" s="501"/>
      <c r="C233" s="203">
        <v>7</v>
      </c>
      <c r="D233" s="206" t="s">
        <v>243</v>
      </c>
      <c r="E233" s="203">
        <v>6</v>
      </c>
      <c r="F233" s="203">
        <v>2600</v>
      </c>
      <c r="G233" s="208">
        <f t="shared" si="283"/>
        <v>433.33333333333331</v>
      </c>
      <c r="H233" s="526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27"/>
      <c r="M233" s="209">
        <f>RANK(K233, K$227:$K$241)</f>
        <v>3</v>
      </c>
      <c r="N233" s="501"/>
      <c r="O233" s="501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26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26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26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26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26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26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26"/>
    </row>
    <row r="234" spans="2:50" ht="14.25" customHeight="1">
      <c r="B234" s="501"/>
      <c r="C234" s="203">
        <v>8</v>
      </c>
      <c r="D234" s="206" t="s">
        <v>235</v>
      </c>
      <c r="E234" s="203">
        <v>17</v>
      </c>
      <c r="F234" s="203">
        <v>3600</v>
      </c>
      <c r="G234" s="208">
        <f t="shared" si="283"/>
        <v>211.76470588235293</v>
      </c>
      <c r="H234" s="526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27"/>
      <c r="M234" s="209">
        <f>RANK(K234, K$227:$K$241)</f>
        <v>7</v>
      </c>
      <c r="N234" s="501"/>
      <c r="O234" s="501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26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26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26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26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26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26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26"/>
    </row>
    <row r="235" spans="2:50" ht="14.25" customHeight="1">
      <c r="B235" s="501"/>
      <c r="C235" s="203">
        <v>9</v>
      </c>
      <c r="D235" s="206" t="s">
        <v>236</v>
      </c>
      <c r="E235" s="203">
        <v>17</v>
      </c>
      <c r="F235" s="203">
        <v>3600</v>
      </c>
      <c r="G235" s="208">
        <f t="shared" si="283"/>
        <v>211.76470588235293</v>
      </c>
      <c r="H235" s="526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27"/>
      <c r="M235" s="209">
        <f>RANK(K235, K$227:$K$241)</f>
        <v>9</v>
      </c>
      <c r="N235" s="501"/>
      <c r="O235" s="501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26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26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26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26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26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26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26"/>
    </row>
    <row r="236" spans="2:50" ht="14.25" customHeight="1">
      <c r="B236" s="501"/>
      <c r="C236" s="203">
        <v>10</v>
      </c>
      <c r="D236" s="206" t="s">
        <v>234</v>
      </c>
      <c r="E236" s="203">
        <v>11</v>
      </c>
      <c r="F236" s="203">
        <v>3600</v>
      </c>
      <c r="G236" s="208">
        <f t="shared" si="283"/>
        <v>327.27272727272725</v>
      </c>
      <c r="H236" s="526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27"/>
      <c r="M236" s="209">
        <f>RANK(K236, K$227:$K$241)</f>
        <v>6</v>
      </c>
      <c r="N236" s="501"/>
      <c r="O236" s="501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26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26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26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26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26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26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26"/>
    </row>
    <row r="237" spans="2:50" ht="14.25" customHeight="1">
      <c r="B237" s="501"/>
      <c r="C237" s="203">
        <v>11</v>
      </c>
      <c r="D237" s="206"/>
      <c r="E237" s="203"/>
      <c r="F237" s="203"/>
      <c r="G237" s="208"/>
      <c r="H237" s="526"/>
      <c r="I237" s="209"/>
      <c r="J237" s="209"/>
      <c r="K237" s="210"/>
      <c r="L237" s="527"/>
      <c r="M237" s="209"/>
      <c r="N237" s="501"/>
      <c r="O237" s="501"/>
      <c r="P237" s="203"/>
      <c r="Q237" s="203"/>
      <c r="R237" s="208"/>
      <c r="S237" s="205"/>
      <c r="T237" s="526"/>
      <c r="U237" s="203"/>
      <c r="V237" s="203"/>
      <c r="W237" s="208"/>
      <c r="X237" s="205"/>
      <c r="Y237" s="526"/>
      <c r="Z237" s="203"/>
      <c r="AA237" s="203"/>
      <c r="AB237" s="208"/>
      <c r="AC237" s="205"/>
      <c r="AD237" s="526"/>
      <c r="AE237" s="203"/>
      <c r="AF237" s="203"/>
      <c r="AG237" s="208"/>
      <c r="AH237" s="205"/>
      <c r="AI237" s="526"/>
      <c r="AJ237" s="203"/>
      <c r="AK237" s="203"/>
      <c r="AL237" s="208"/>
      <c r="AM237" s="205"/>
      <c r="AN237" s="526"/>
      <c r="AO237" s="203"/>
      <c r="AP237" s="203"/>
      <c r="AQ237" s="208"/>
      <c r="AR237" s="205"/>
      <c r="AS237" s="526"/>
      <c r="AT237" s="203"/>
      <c r="AU237" s="203"/>
      <c r="AV237" s="208"/>
      <c r="AW237" s="205"/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7"/>
      <c r="W241" s="208"/>
      <c r="X241" s="205"/>
      <c r="Y241" s="526"/>
      <c r="Z241" s="203"/>
      <c r="AA241" s="207"/>
      <c r="AB241" s="208"/>
      <c r="AC241" s="205"/>
      <c r="AD241" s="526"/>
      <c r="AE241" s="203"/>
      <c r="AF241" s="207"/>
      <c r="AG241" s="208"/>
      <c r="AH241" s="205"/>
      <c r="AI241" s="526"/>
      <c r="AJ241" s="203"/>
      <c r="AK241" s="207"/>
      <c r="AL241" s="208"/>
      <c r="AM241" s="205"/>
      <c r="AN241" s="526"/>
      <c r="AO241" s="203"/>
      <c r="AP241" s="207"/>
      <c r="AQ241" s="208"/>
      <c r="AR241" s="205"/>
      <c r="AS241" s="526"/>
      <c r="AT241" s="203"/>
      <c r="AU241" s="207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99">U242+1</f>
        <v>45953</v>
      </c>
      <c r="AA242" s="588"/>
      <c r="AB242" s="588"/>
      <c r="AC242" s="588"/>
      <c r="AD242" s="588"/>
      <c r="AE242" s="589">
        <f t="shared" ref="AE242" si="300">Z242+1</f>
        <v>45954</v>
      </c>
      <c r="AF242" s="590"/>
      <c r="AG242" s="590"/>
      <c r="AH242" s="590"/>
      <c r="AI242" s="590"/>
      <c r="AJ242" s="591">
        <f t="shared" ref="AJ242" si="301">AE242+1</f>
        <v>45955</v>
      </c>
      <c r="AK242" s="592"/>
      <c r="AL242" s="592"/>
      <c r="AM242" s="592"/>
      <c r="AN242" s="593"/>
      <c r="AO242" s="589">
        <f t="shared" ref="AO242" si="302">AJ242+1</f>
        <v>45956</v>
      </c>
      <c r="AP242" s="590"/>
      <c r="AQ242" s="590"/>
      <c r="AR242" s="590"/>
      <c r="AS242" s="590"/>
      <c r="AT242" s="591">
        <f t="shared" ref="AT242" si="303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4">Z242</f>
        <v>45953</v>
      </c>
      <c r="AA243" s="594"/>
      <c r="AB243" s="594"/>
      <c r="AC243" s="594"/>
      <c r="AD243" s="594"/>
      <c r="AE243" s="595">
        <f t="shared" ref="AE243" si="305">AE242</f>
        <v>45954</v>
      </c>
      <c r="AF243" s="595"/>
      <c r="AG243" s="595"/>
      <c r="AH243" s="595"/>
      <c r="AI243" s="595"/>
      <c r="AJ243" s="596">
        <f t="shared" ref="AJ243" si="306">AJ242</f>
        <v>45955</v>
      </c>
      <c r="AK243" s="597"/>
      <c r="AL243" s="597"/>
      <c r="AM243" s="597"/>
      <c r="AN243" s="598"/>
      <c r="AO243" s="595">
        <f t="shared" ref="AO243" si="307">AO242</f>
        <v>45956</v>
      </c>
      <c r="AP243" s="595"/>
      <c r="AQ243" s="595"/>
      <c r="AR243" s="595"/>
      <c r="AS243" s="595"/>
      <c r="AT243" s="596">
        <f t="shared" ref="AT243" si="308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226</v>
      </c>
      <c r="C247" s="203">
        <v>1</v>
      </c>
      <c r="D247" s="206" t="s">
        <v>231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26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27">
        <f>IFERROR(AVERAGE(K247:K261),"-")</f>
        <v>288.97012662953443</v>
      </c>
      <c r="M247" s="209">
        <f>RANK(K247, K$247:$K$261)</f>
        <v>11</v>
      </c>
      <c r="N247" s="501"/>
      <c r="O247" s="501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26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26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26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26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26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26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26">
        <f>AVERAGE(AV247:AV261)</f>
        <v>290.05281521502985</v>
      </c>
    </row>
    <row r="248" spans="2:50" ht="14.25" customHeight="1">
      <c r="B248" s="501"/>
      <c r="C248" s="203">
        <v>2</v>
      </c>
      <c r="D248" s="206" t="s">
        <v>233</v>
      </c>
      <c r="E248" s="203">
        <v>17</v>
      </c>
      <c r="F248" s="203">
        <v>3600</v>
      </c>
      <c r="G248" s="208">
        <f t="shared" si="309"/>
        <v>211.76470588235293</v>
      </c>
      <c r="H248" s="526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27"/>
      <c r="M248" s="209">
        <f>RANK(K248, K$247:$K$261)</f>
        <v>10</v>
      </c>
      <c r="N248" s="501"/>
      <c r="O248" s="501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26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26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26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26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26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26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26"/>
    </row>
    <row r="249" spans="2:50" ht="14.25" customHeight="1">
      <c r="B249" s="501"/>
      <c r="C249" s="203">
        <v>3</v>
      </c>
      <c r="D249" s="206" t="s">
        <v>230</v>
      </c>
      <c r="E249" s="203">
        <v>11</v>
      </c>
      <c r="F249" s="203">
        <v>3600</v>
      </c>
      <c r="G249" s="208">
        <f t="shared" si="309"/>
        <v>327.27272727272725</v>
      </c>
      <c r="H249" s="526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27"/>
      <c r="M249" s="209">
        <f>RANK(K249, K$247:$K$261)</f>
        <v>6</v>
      </c>
      <c r="N249" s="501"/>
      <c r="O249" s="501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26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26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26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26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26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26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26"/>
    </row>
    <row r="250" spans="2:50" ht="14.25" customHeight="1">
      <c r="B250" s="501"/>
      <c r="C250" s="203">
        <v>4</v>
      </c>
      <c r="D250" s="206" t="s">
        <v>240</v>
      </c>
      <c r="E250" s="203">
        <v>6</v>
      </c>
      <c r="F250" s="203">
        <v>2600</v>
      </c>
      <c r="G250" s="208">
        <f t="shared" si="309"/>
        <v>433.33333333333331</v>
      </c>
      <c r="H250" s="526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27"/>
      <c r="M250" s="209">
        <f>RANK(K250, K$247:$K$261)</f>
        <v>1</v>
      </c>
      <c r="N250" s="501"/>
      <c r="O250" s="501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26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26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26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26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26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26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26"/>
    </row>
    <row r="251" spans="2:50" ht="14.25" customHeight="1">
      <c r="B251" s="501"/>
      <c r="C251" s="203">
        <v>5</v>
      </c>
      <c r="D251" s="206" t="s">
        <v>241</v>
      </c>
      <c r="E251" s="203">
        <v>6</v>
      </c>
      <c r="F251" s="203">
        <v>2600</v>
      </c>
      <c r="G251" s="208">
        <f t="shared" si="309"/>
        <v>433.33333333333331</v>
      </c>
      <c r="H251" s="526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27"/>
      <c r="M251" s="209">
        <f>RANK(K251, K$247:$K$261)</f>
        <v>3</v>
      </c>
      <c r="N251" s="501"/>
      <c r="O251" s="501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26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26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26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26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26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26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26"/>
    </row>
    <row r="252" spans="2:50" ht="14.25" customHeight="1">
      <c r="B252" s="501"/>
      <c r="C252" s="203">
        <v>6</v>
      </c>
      <c r="D252" s="206" t="s">
        <v>244</v>
      </c>
      <c r="E252" s="203">
        <v>6</v>
      </c>
      <c r="F252" s="203">
        <v>2500</v>
      </c>
      <c r="G252" s="208">
        <f t="shared" si="309"/>
        <v>416.66666666666669</v>
      </c>
      <c r="H252" s="526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27"/>
      <c r="M252" s="209">
        <f>RANK(K252, K$247:$K$261)</f>
        <v>5</v>
      </c>
      <c r="N252" s="501"/>
      <c r="O252" s="501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26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26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26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26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26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26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26"/>
    </row>
    <row r="253" spans="2:50" ht="14.25" customHeight="1">
      <c r="B253" s="501"/>
      <c r="C253" s="203">
        <v>7</v>
      </c>
      <c r="D253" s="206" t="s">
        <v>242</v>
      </c>
      <c r="E253" s="203">
        <v>6</v>
      </c>
      <c r="F253" s="203">
        <v>2500</v>
      </c>
      <c r="G253" s="208">
        <f t="shared" si="309"/>
        <v>416.66666666666669</v>
      </c>
      <c r="H253" s="526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27"/>
      <c r="M253" s="209">
        <f>RANK(K253, K$247:$K$261)</f>
        <v>4</v>
      </c>
      <c r="N253" s="501"/>
      <c r="O253" s="501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26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26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26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26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26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26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26"/>
    </row>
    <row r="254" spans="2:50" ht="14.25" customHeight="1">
      <c r="B254" s="501"/>
      <c r="C254" s="203">
        <v>8</v>
      </c>
      <c r="D254" s="206" t="s">
        <v>243</v>
      </c>
      <c r="E254" s="203">
        <v>6</v>
      </c>
      <c r="F254" s="203">
        <v>2600</v>
      </c>
      <c r="G254" s="208">
        <f t="shared" si="309"/>
        <v>433.33333333333331</v>
      </c>
      <c r="H254" s="526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27"/>
      <c r="M254" s="209">
        <f>RANK(K254, K$247:$K$261)</f>
        <v>2</v>
      </c>
      <c r="N254" s="501"/>
      <c r="O254" s="501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26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26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26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26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26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26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26"/>
    </row>
    <row r="255" spans="2:50" ht="14.25" customHeight="1">
      <c r="B255" s="501"/>
      <c r="C255" s="203">
        <v>9</v>
      </c>
      <c r="D255" s="206" t="s">
        <v>235</v>
      </c>
      <c r="E255" s="203">
        <v>17</v>
      </c>
      <c r="F255" s="203">
        <v>3600</v>
      </c>
      <c r="G255" s="208">
        <f t="shared" si="309"/>
        <v>211.76470588235293</v>
      </c>
      <c r="H255" s="526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27"/>
      <c r="M255" s="209">
        <f>RANK(K255, K$247:$K$261)</f>
        <v>8</v>
      </c>
      <c r="N255" s="501"/>
      <c r="O255" s="501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26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26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26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26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26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26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26"/>
    </row>
    <row r="256" spans="2:50" ht="14.25" customHeight="1">
      <c r="B256" s="501"/>
      <c r="C256" s="203">
        <v>10</v>
      </c>
      <c r="D256" s="206" t="s">
        <v>236</v>
      </c>
      <c r="E256" s="203">
        <v>17</v>
      </c>
      <c r="F256" s="203">
        <v>3600</v>
      </c>
      <c r="G256" s="208">
        <f t="shared" si="309"/>
        <v>211.76470588235293</v>
      </c>
      <c r="H256" s="526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27"/>
      <c r="M256" s="209">
        <f>RANK(K256, K$247:$K$261)</f>
        <v>9</v>
      </c>
      <c r="N256" s="501"/>
      <c r="O256" s="501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26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26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26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26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26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26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26"/>
    </row>
    <row r="257" spans="2:50" ht="14.25" customHeight="1">
      <c r="B257" s="501"/>
      <c r="C257" s="203">
        <v>11</v>
      </c>
      <c r="D257" s="206" t="s">
        <v>234</v>
      </c>
      <c r="E257" s="203">
        <v>11</v>
      </c>
      <c r="F257" s="203">
        <v>3600</v>
      </c>
      <c r="G257" s="208">
        <f t="shared" si="309"/>
        <v>327.27272727272725</v>
      </c>
      <c r="H257" s="526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27"/>
      <c r="M257" s="209">
        <f>RANK(K257, K$247:$K$261)</f>
        <v>7</v>
      </c>
      <c r="N257" s="501"/>
      <c r="O257" s="501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26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26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26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26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26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26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7"/>
      <c r="Q258" s="207"/>
      <c r="R258" s="208"/>
      <c r="S258" s="205"/>
      <c r="T258" s="526"/>
      <c r="U258" s="207"/>
      <c r="V258" s="207"/>
      <c r="W258" s="208"/>
      <c r="X258" s="205"/>
      <c r="Y258" s="526"/>
      <c r="Z258" s="207"/>
      <c r="AA258" s="207"/>
      <c r="AB258" s="208"/>
      <c r="AC258" s="205"/>
      <c r="AD258" s="526"/>
      <c r="AE258" s="207"/>
      <c r="AF258" s="207"/>
      <c r="AG258" s="208"/>
      <c r="AH258" s="205"/>
      <c r="AI258" s="526"/>
      <c r="AJ258" s="207"/>
      <c r="AK258" s="207"/>
      <c r="AL258" s="208"/>
      <c r="AM258" s="205"/>
      <c r="AN258" s="526"/>
      <c r="AO258" s="207"/>
      <c r="AP258" s="207"/>
      <c r="AQ258" s="208"/>
      <c r="AR258" s="205"/>
      <c r="AS258" s="526"/>
      <c r="AT258" s="207"/>
      <c r="AU258" s="207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7"/>
      <c r="Q259" s="207"/>
      <c r="R259" s="208"/>
      <c r="S259" s="205"/>
      <c r="T259" s="526"/>
      <c r="U259" s="207"/>
      <c r="V259" s="207"/>
      <c r="W259" s="208"/>
      <c r="X259" s="205"/>
      <c r="Y259" s="526"/>
      <c r="Z259" s="207"/>
      <c r="AA259" s="207"/>
      <c r="AB259" s="208"/>
      <c r="AC259" s="205"/>
      <c r="AD259" s="526"/>
      <c r="AE259" s="207"/>
      <c r="AF259" s="207"/>
      <c r="AG259" s="208"/>
      <c r="AH259" s="205"/>
      <c r="AI259" s="526"/>
      <c r="AJ259" s="207"/>
      <c r="AK259" s="207"/>
      <c r="AL259" s="208"/>
      <c r="AM259" s="205"/>
      <c r="AN259" s="526"/>
      <c r="AO259" s="207"/>
      <c r="AP259" s="207"/>
      <c r="AQ259" s="208"/>
      <c r="AR259" s="205"/>
      <c r="AS259" s="526"/>
      <c r="AT259" s="207"/>
      <c r="AU259" s="207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7"/>
      <c r="Q260" s="207"/>
      <c r="R260" s="208"/>
      <c r="S260" s="205"/>
      <c r="T260" s="526"/>
      <c r="U260" s="207"/>
      <c r="V260" s="207"/>
      <c r="W260" s="208"/>
      <c r="X260" s="205"/>
      <c r="Y260" s="526"/>
      <c r="Z260" s="207"/>
      <c r="AA260" s="207"/>
      <c r="AB260" s="208"/>
      <c r="AC260" s="205"/>
      <c r="AD260" s="526"/>
      <c r="AE260" s="207"/>
      <c r="AF260" s="207"/>
      <c r="AG260" s="208"/>
      <c r="AH260" s="205"/>
      <c r="AI260" s="526"/>
      <c r="AJ260" s="207"/>
      <c r="AK260" s="207"/>
      <c r="AL260" s="208"/>
      <c r="AM260" s="205"/>
      <c r="AN260" s="526"/>
      <c r="AO260" s="207"/>
      <c r="AP260" s="207"/>
      <c r="AQ260" s="208"/>
      <c r="AR260" s="205"/>
      <c r="AS260" s="526"/>
      <c r="AT260" s="207"/>
      <c r="AU260" s="207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7"/>
      <c r="Q261" s="207"/>
      <c r="R261" s="208"/>
      <c r="S261" s="205"/>
      <c r="T261" s="526"/>
      <c r="U261" s="207"/>
      <c r="V261" s="207"/>
      <c r="W261" s="208"/>
      <c r="X261" s="205"/>
      <c r="Y261" s="526"/>
      <c r="Z261" s="207"/>
      <c r="AA261" s="207"/>
      <c r="AB261" s="208"/>
      <c r="AC261" s="205"/>
      <c r="AD261" s="526"/>
      <c r="AE261" s="207"/>
      <c r="AF261" s="207"/>
      <c r="AG261" s="208"/>
      <c r="AH261" s="205"/>
      <c r="AI261" s="526"/>
      <c r="AJ261" s="207"/>
      <c r="AK261" s="207"/>
      <c r="AL261" s="208"/>
      <c r="AM261" s="205"/>
      <c r="AN261" s="526"/>
      <c r="AO261" s="207"/>
      <c r="AP261" s="207"/>
      <c r="AQ261" s="208"/>
      <c r="AR261" s="205"/>
      <c r="AS261" s="526"/>
      <c r="AT261" s="207"/>
      <c r="AU261" s="207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5">U262+1</f>
        <v>45960</v>
      </c>
      <c r="AA262" s="588"/>
      <c r="AB262" s="588"/>
      <c r="AC262" s="588"/>
      <c r="AD262" s="588"/>
      <c r="AE262" s="589">
        <f t="shared" ref="AE262" si="326">Z262+1</f>
        <v>45961</v>
      </c>
      <c r="AF262" s="590"/>
      <c r="AG262" s="590"/>
      <c r="AH262" s="590"/>
      <c r="AI262" s="590"/>
      <c r="AJ262" s="591">
        <f t="shared" ref="AJ262" si="327">AE262+1</f>
        <v>45962</v>
      </c>
      <c r="AK262" s="592"/>
      <c r="AL262" s="592"/>
      <c r="AM262" s="592"/>
      <c r="AN262" s="593"/>
      <c r="AO262" s="589">
        <f t="shared" ref="AO262" si="328">AJ262+1</f>
        <v>45963</v>
      </c>
      <c r="AP262" s="590"/>
      <c r="AQ262" s="590"/>
      <c r="AR262" s="590"/>
      <c r="AS262" s="590"/>
      <c r="AT262" s="591">
        <f t="shared" ref="AT262" si="329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0">Z262</f>
        <v>45960</v>
      </c>
      <c r="AA263" s="594"/>
      <c r="AB263" s="594"/>
      <c r="AC263" s="594"/>
      <c r="AD263" s="594"/>
      <c r="AE263" s="595">
        <f t="shared" ref="AE263" si="331">AE262</f>
        <v>45961</v>
      </c>
      <c r="AF263" s="595"/>
      <c r="AG263" s="595"/>
      <c r="AH263" s="595"/>
      <c r="AI263" s="595"/>
      <c r="AJ263" s="596">
        <f t="shared" ref="AJ263" si="332">AJ262</f>
        <v>45962</v>
      </c>
      <c r="AK263" s="597"/>
      <c r="AL263" s="597"/>
      <c r="AM263" s="597"/>
      <c r="AN263" s="598"/>
      <c r="AO263" s="595">
        <f t="shared" ref="AO263" si="333">AO262</f>
        <v>45963</v>
      </c>
      <c r="AP263" s="595"/>
      <c r="AQ263" s="595"/>
      <c r="AR263" s="595"/>
      <c r="AS263" s="595"/>
      <c r="AT263" s="596">
        <f t="shared" ref="AT263" si="334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226</v>
      </c>
      <c r="C267" s="203">
        <v>1</v>
      </c>
      <c r="D267" s="206" t="s">
        <v>231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26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27">
        <f>IFERROR(AVERAGE(K267:K281),"-")</f>
        <v>290.13306226615288</v>
      </c>
      <c r="M267" s="209">
        <f>RANK(K267, K$267:$K$281)</f>
        <v>9</v>
      </c>
      <c r="N267" s="501"/>
      <c r="O267" s="501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26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26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26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26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26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26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26">
        <f>AVERAGE(AV267:AV281)</f>
        <v>290.20899003025278</v>
      </c>
    </row>
    <row r="268" spans="2:50" ht="14.25" customHeight="1">
      <c r="B268" s="501"/>
      <c r="C268" s="203">
        <v>2</v>
      </c>
      <c r="D268" s="206" t="s">
        <v>233</v>
      </c>
      <c r="E268" s="203">
        <v>17</v>
      </c>
      <c r="F268" s="203">
        <v>3600</v>
      </c>
      <c r="G268" s="208">
        <f t="shared" si="335"/>
        <v>211.76470588235293</v>
      </c>
      <c r="H268" s="526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27"/>
      <c r="M268" s="209">
        <f>RANK(K268, K$267:$K$281)</f>
        <v>10</v>
      </c>
      <c r="N268" s="501"/>
      <c r="O268" s="501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26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26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26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26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26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26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26"/>
    </row>
    <row r="269" spans="2:50" ht="14.25" customHeight="1">
      <c r="B269" s="501"/>
      <c r="C269" s="203">
        <v>3</v>
      </c>
      <c r="D269" s="206" t="s">
        <v>230</v>
      </c>
      <c r="E269" s="203">
        <v>11</v>
      </c>
      <c r="F269" s="203">
        <v>3600</v>
      </c>
      <c r="G269" s="208">
        <f t="shared" si="335"/>
        <v>327.27272727272725</v>
      </c>
      <c r="H269" s="526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27"/>
      <c r="M269" s="209">
        <f>RANK(K269, K$267:$K$281)</f>
        <v>7</v>
      </c>
      <c r="N269" s="501"/>
      <c r="O269" s="501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26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26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26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26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26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26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26"/>
    </row>
    <row r="270" spans="2:50" ht="14.25" customHeight="1">
      <c r="B270" s="501"/>
      <c r="C270" s="203">
        <v>4</v>
      </c>
      <c r="D270" s="206" t="s">
        <v>240</v>
      </c>
      <c r="E270" s="203">
        <v>6</v>
      </c>
      <c r="F270" s="203">
        <v>2600</v>
      </c>
      <c r="G270" s="208">
        <f t="shared" si="335"/>
        <v>433.33333333333331</v>
      </c>
      <c r="H270" s="526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27"/>
      <c r="M270" s="209">
        <f>RANK(K270, K$267:$K$281)</f>
        <v>1</v>
      </c>
      <c r="N270" s="501"/>
      <c r="O270" s="501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26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26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26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26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26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26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26"/>
    </row>
    <row r="271" spans="2:50" ht="14.25" customHeight="1">
      <c r="B271" s="501"/>
      <c r="C271" s="203">
        <v>5</v>
      </c>
      <c r="D271" s="206" t="s">
        <v>241</v>
      </c>
      <c r="E271" s="203">
        <v>6</v>
      </c>
      <c r="F271" s="203">
        <v>2600</v>
      </c>
      <c r="G271" s="208">
        <f t="shared" si="335"/>
        <v>433.33333333333331</v>
      </c>
      <c r="H271" s="526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27"/>
      <c r="M271" s="209">
        <f>RANK(K271, K$267:$K$281)</f>
        <v>2</v>
      </c>
      <c r="N271" s="501"/>
      <c r="O271" s="501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26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26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26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26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26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26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26"/>
    </row>
    <row r="272" spans="2:50" ht="14.25" customHeight="1">
      <c r="B272" s="501"/>
      <c r="C272" s="203">
        <v>6</v>
      </c>
      <c r="D272" s="206" t="s">
        <v>244</v>
      </c>
      <c r="E272" s="203">
        <v>6</v>
      </c>
      <c r="F272" s="203">
        <v>2500</v>
      </c>
      <c r="G272" s="208">
        <f t="shared" si="335"/>
        <v>416.66666666666669</v>
      </c>
      <c r="H272" s="526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27"/>
      <c r="M272" s="209">
        <f>RANK(K272, K$267:$K$281)</f>
        <v>4</v>
      </c>
      <c r="N272" s="501"/>
      <c r="O272" s="501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26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26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26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26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26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26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26"/>
    </row>
    <row r="273" spans="2:50" ht="14.25" customHeight="1">
      <c r="B273" s="501"/>
      <c r="C273" s="203">
        <v>7</v>
      </c>
      <c r="D273" s="206" t="s">
        <v>242</v>
      </c>
      <c r="E273" s="203">
        <v>6</v>
      </c>
      <c r="F273" s="203">
        <v>2500</v>
      </c>
      <c r="G273" s="208">
        <f t="shared" si="335"/>
        <v>416.66666666666669</v>
      </c>
      <c r="H273" s="526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27"/>
      <c r="M273" s="209">
        <f>RANK(K273, K$267:$K$281)</f>
        <v>5</v>
      </c>
      <c r="N273" s="501"/>
      <c r="O273" s="501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26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26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26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26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26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26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26"/>
    </row>
    <row r="274" spans="2:50" ht="14.25" customHeight="1">
      <c r="B274" s="501"/>
      <c r="C274" s="203">
        <v>8</v>
      </c>
      <c r="D274" s="206" t="s">
        <v>243</v>
      </c>
      <c r="E274" s="203">
        <v>6</v>
      </c>
      <c r="F274" s="203">
        <v>2600</v>
      </c>
      <c r="G274" s="208">
        <f t="shared" si="335"/>
        <v>433.33333333333331</v>
      </c>
      <c r="H274" s="526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27"/>
      <c r="M274" s="209">
        <f>RANK(K274, K$267:$K$281)</f>
        <v>3</v>
      </c>
      <c r="N274" s="501"/>
      <c r="O274" s="501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26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26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26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26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26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26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26"/>
    </row>
    <row r="275" spans="2:50" ht="14.25" customHeight="1">
      <c r="B275" s="501"/>
      <c r="C275" s="203">
        <v>9</v>
      </c>
      <c r="D275" s="206" t="s">
        <v>235</v>
      </c>
      <c r="E275" s="203">
        <v>17</v>
      </c>
      <c r="F275" s="203">
        <v>3600</v>
      </c>
      <c r="G275" s="208">
        <f t="shared" si="335"/>
        <v>211.76470588235293</v>
      </c>
      <c r="H275" s="526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27"/>
      <c r="M275" s="209">
        <f>RANK(K275, K$267:$K$281)</f>
        <v>8</v>
      </c>
      <c r="N275" s="501"/>
      <c r="O275" s="501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26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26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26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26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26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26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26"/>
    </row>
    <row r="276" spans="2:50" ht="14.25" customHeight="1">
      <c r="B276" s="501"/>
      <c r="C276" s="203">
        <v>10</v>
      </c>
      <c r="D276" s="206" t="s">
        <v>236</v>
      </c>
      <c r="E276" s="203">
        <v>17</v>
      </c>
      <c r="F276" s="203">
        <v>3600</v>
      </c>
      <c r="G276" s="208">
        <f t="shared" si="335"/>
        <v>211.76470588235293</v>
      </c>
      <c r="H276" s="526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27"/>
      <c r="M276" s="209">
        <f>RANK(K276, K$267:$K$281)</f>
        <v>11</v>
      </c>
      <c r="N276" s="501"/>
      <c r="O276" s="501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26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26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26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26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26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26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26"/>
    </row>
    <row r="277" spans="2:50" ht="14.25" customHeight="1">
      <c r="B277" s="501"/>
      <c r="C277" s="203">
        <v>11</v>
      </c>
      <c r="D277" s="206" t="s">
        <v>234</v>
      </c>
      <c r="E277" s="203">
        <v>11</v>
      </c>
      <c r="F277" s="203">
        <v>3600</v>
      </c>
      <c r="G277" s="208">
        <f t="shared" si="335"/>
        <v>327.27272727272725</v>
      </c>
      <c r="H277" s="526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27"/>
      <c r="M277" s="209">
        <f>RANK(K277, K$267:$K$281)</f>
        <v>6</v>
      </c>
      <c r="N277" s="501"/>
      <c r="O277" s="501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26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26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26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26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26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26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7"/>
      <c r="Q278" s="207"/>
      <c r="R278" s="208"/>
      <c r="S278" s="205"/>
      <c r="T278" s="526"/>
      <c r="U278" s="207"/>
      <c r="V278" s="207"/>
      <c r="W278" s="208"/>
      <c r="X278" s="205"/>
      <c r="Y278" s="526"/>
      <c r="Z278" s="207"/>
      <c r="AA278" s="207"/>
      <c r="AB278" s="208"/>
      <c r="AC278" s="205"/>
      <c r="AD278" s="526"/>
      <c r="AE278" s="207"/>
      <c r="AF278" s="207"/>
      <c r="AG278" s="208"/>
      <c r="AH278" s="205"/>
      <c r="AI278" s="526"/>
      <c r="AJ278" s="207"/>
      <c r="AK278" s="207"/>
      <c r="AL278" s="208"/>
      <c r="AM278" s="205"/>
      <c r="AN278" s="526"/>
      <c r="AO278" s="207"/>
      <c r="AP278" s="207"/>
      <c r="AQ278" s="208"/>
      <c r="AR278" s="205"/>
      <c r="AS278" s="526"/>
      <c r="AT278" s="207"/>
      <c r="AU278" s="207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7"/>
      <c r="Q279" s="207"/>
      <c r="R279" s="208"/>
      <c r="S279" s="205"/>
      <c r="T279" s="526"/>
      <c r="U279" s="207"/>
      <c r="V279" s="207"/>
      <c r="W279" s="208"/>
      <c r="X279" s="205"/>
      <c r="Y279" s="526"/>
      <c r="Z279" s="207"/>
      <c r="AA279" s="207"/>
      <c r="AB279" s="208"/>
      <c r="AC279" s="205"/>
      <c r="AD279" s="526"/>
      <c r="AE279" s="207"/>
      <c r="AF279" s="207"/>
      <c r="AG279" s="208"/>
      <c r="AH279" s="205"/>
      <c r="AI279" s="526"/>
      <c r="AJ279" s="207"/>
      <c r="AK279" s="207"/>
      <c r="AL279" s="208"/>
      <c r="AM279" s="205"/>
      <c r="AN279" s="526"/>
      <c r="AO279" s="207"/>
      <c r="AP279" s="207"/>
      <c r="AQ279" s="208"/>
      <c r="AR279" s="205"/>
      <c r="AS279" s="526"/>
      <c r="AT279" s="207"/>
      <c r="AU279" s="207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7"/>
      <c r="W281" s="208"/>
      <c r="X281" s="205"/>
      <c r="Y281" s="526"/>
      <c r="Z281" s="203"/>
      <c r="AA281" s="207"/>
      <c r="AB281" s="208"/>
      <c r="AC281" s="205"/>
      <c r="AD281" s="526"/>
      <c r="AE281" s="203"/>
      <c r="AF281" s="207"/>
      <c r="AG281" s="208"/>
      <c r="AH281" s="205"/>
      <c r="AI281" s="526"/>
      <c r="AJ281" s="203"/>
      <c r="AK281" s="207"/>
      <c r="AL281" s="208"/>
      <c r="AM281" s="205"/>
      <c r="AN281" s="526"/>
      <c r="AO281" s="203"/>
      <c r="AP281" s="207"/>
      <c r="AQ281" s="208"/>
      <c r="AR281" s="205"/>
      <c r="AS281" s="526"/>
      <c r="AT281" s="203"/>
      <c r="AU281" s="207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81"/>
  <sheetViews>
    <sheetView zoomScaleNormal="100" workbookViewId="0">
      <pane xSplit="13" ySplit="3" topLeftCell="N262" activePane="bottomRight" state="frozen"/>
      <selection pane="bottomRight" activeCell="A262" sqref="A262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245</v>
      </c>
      <c r="C1" s="198">
        <f>AVERAGE(L187,L207,L227,L247,L267)</f>
        <v>328.93369836246939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246</v>
      </c>
      <c r="C7" s="203">
        <v>1</v>
      </c>
      <c r="D7" s="206" t="s">
        <v>247</v>
      </c>
      <c r="E7" s="207">
        <v>12</v>
      </c>
      <c r="F7" s="203">
        <v>3273</v>
      </c>
      <c r="G7" s="208">
        <f>F7/E7</f>
        <v>272.75</v>
      </c>
      <c r="H7" s="526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27">
        <f>IFERROR(AVERAGE(K7:K21),"-")</f>
        <v>245.25098652372125</v>
      </c>
      <c r="M7" s="209">
        <f>RANK(K7, K$7:$K$21)</f>
        <v>4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26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26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26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26">
        <f>AVERAGE(AV7:AV21)</f>
        <v>245.32725057368592</v>
      </c>
    </row>
    <row r="8" spans="1:50" ht="14.25" hidden="1" customHeight="1" outlineLevel="1">
      <c r="B8" s="501"/>
      <c r="C8" s="203">
        <v>2</v>
      </c>
      <c r="D8" s="206" t="s">
        <v>248</v>
      </c>
      <c r="E8" s="207">
        <v>11</v>
      </c>
      <c r="F8" s="203">
        <v>3000</v>
      </c>
      <c r="G8" s="208">
        <f t="shared" ref="G8:G13" si="7">F8/E8</f>
        <v>272.72727272727275</v>
      </c>
      <c r="H8" s="526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27"/>
      <c r="M8" s="209">
        <f>RANK(K8, K$7:$K$21)</f>
        <v>5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26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26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26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26"/>
    </row>
    <row r="9" spans="1:50" ht="14.25" hidden="1" customHeight="1" outlineLevel="1">
      <c r="B9" s="501"/>
      <c r="C9" s="203">
        <v>3</v>
      </c>
      <c r="D9" s="206" t="s">
        <v>249</v>
      </c>
      <c r="E9" s="207">
        <v>11</v>
      </c>
      <c r="F9" s="203">
        <v>3273</v>
      </c>
      <c r="G9" s="208">
        <f t="shared" si="7"/>
        <v>297.54545454545456</v>
      </c>
      <c r="H9" s="526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27"/>
      <c r="M9" s="209">
        <f>RANK(K9, K$7:$K$21)</f>
        <v>3</v>
      </c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26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26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26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26"/>
    </row>
    <row r="10" spans="1:50" ht="14.25" hidden="1" customHeight="1" outlineLevel="1">
      <c r="B10" s="501"/>
      <c r="C10" s="203">
        <v>4</v>
      </c>
      <c r="D10" s="206" t="s">
        <v>250</v>
      </c>
      <c r="E10" s="207">
        <v>16</v>
      </c>
      <c r="F10" s="203">
        <v>3000</v>
      </c>
      <c r="G10" s="208">
        <f t="shared" si="7"/>
        <v>187.5</v>
      </c>
      <c r="H10" s="526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27"/>
      <c r="M10" s="209">
        <f>RANK(K10, K$7:$K$21)</f>
        <v>6</v>
      </c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26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26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26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26"/>
    </row>
    <row r="11" spans="1:50" ht="14.25" hidden="1" customHeight="1" outlineLevel="1">
      <c r="B11" s="501"/>
      <c r="C11" s="203">
        <v>5</v>
      </c>
      <c r="D11" s="206" t="s">
        <v>251</v>
      </c>
      <c r="E11" s="207">
        <v>6</v>
      </c>
      <c r="F11" s="203">
        <v>2600</v>
      </c>
      <c r="G11" s="208">
        <f t="shared" si="7"/>
        <v>433.33333333333331</v>
      </c>
      <c r="H11" s="526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27"/>
      <c r="M11" s="209">
        <f>RANK(K11, K$7:$K$21)</f>
        <v>1</v>
      </c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26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26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26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26"/>
    </row>
    <row r="12" spans="1:50" ht="14.25" hidden="1" customHeight="1" outlineLevel="1">
      <c r="B12" s="501"/>
      <c r="C12" s="203">
        <v>6</v>
      </c>
      <c r="D12" s="206" t="s">
        <v>252</v>
      </c>
      <c r="E12" s="207">
        <v>20</v>
      </c>
      <c r="F12" s="203">
        <v>2600</v>
      </c>
      <c r="G12" s="208">
        <f t="shared" si="7"/>
        <v>130</v>
      </c>
      <c r="H12" s="526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27"/>
      <c r="M12" s="209">
        <f>RANK(K12, K$7:$K$21)</f>
        <v>7</v>
      </c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26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26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26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26"/>
    </row>
    <row r="13" spans="1:50" ht="14.25" hidden="1" customHeight="1" outlineLevel="1">
      <c r="B13" s="501"/>
      <c r="C13" s="203">
        <v>7</v>
      </c>
      <c r="D13" s="206" t="s">
        <v>253</v>
      </c>
      <c r="E13" s="207">
        <v>6</v>
      </c>
      <c r="F13" s="203">
        <v>2600</v>
      </c>
      <c r="G13" s="208">
        <f t="shared" si="7"/>
        <v>433.33333333333331</v>
      </c>
      <c r="H13" s="526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27"/>
      <c r="M13" s="209">
        <f>RANK(K13, K$7:$K$21)</f>
        <v>2</v>
      </c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26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26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26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26"/>
    </row>
    <row r="14" spans="1:50" ht="14.25" hidden="1" customHeight="1" outlineLevel="1">
      <c r="B14" s="501"/>
      <c r="C14" s="203">
        <v>8</v>
      </c>
      <c r="D14" s="206"/>
      <c r="E14" s="207"/>
      <c r="F14" s="203"/>
      <c r="G14" s="208"/>
      <c r="H14" s="526"/>
      <c r="I14" s="209"/>
      <c r="J14" s="209"/>
      <c r="K14" s="210"/>
      <c r="L14" s="527"/>
      <c r="M14" s="209"/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/>
      <c r="AF14" s="207"/>
      <c r="AG14" s="208"/>
      <c r="AH14" s="205"/>
      <c r="AI14" s="526"/>
      <c r="AJ14" s="203"/>
      <c r="AK14" s="207"/>
      <c r="AL14" s="208"/>
      <c r="AM14" s="205"/>
      <c r="AN14" s="526"/>
      <c r="AO14" s="203"/>
      <c r="AP14" s="207"/>
      <c r="AQ14" s="208"/>
      <c r="AR14" s="205"/>
      <c r="AS14" s="526"/>
      <c r="AT14" s="203"/>
      <c r="AU14" s="207"/>
      <c r="AV14" s="208"/>
      <c r="AW14" s="205"/>
      <c r="AX14" s="526"/>
    </row>
    <row r="15" spans="1:50" ht="14.25" hidden="1" customHeight="1" outlineLevel="1">
      <c r="B15" s="501"/>
      <c r="C15" s="203">
        <v>9</v>
      </c>
      <c r="D15" s="206"/>
      <c r="E15" s="207"/>
      <c r="F15" s="203"/>
      <c r="G15" s="208"/>
      <c r="H15" s="526"/>
      <c r="I15" s="209"/>
      <c r="J15" s="209"/>
      <c r="K15" s="210"/>
      <c r="L15" s="527"/>
      <c r="M15" s="209"/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/>
      <c r="AF15" s="207"/>
      <c r="AG15" s="208"/>
      <c r="AH15" s="205"/>
      <c r="AI15" s="526"/>
      <c r="AJ15" s="203"/>
      <c r="AK15" s="207"/>
      <c r="AL15" s="208"/>
      <c r="AM15" s="205"/>
      <c r="AN15" s="526"/>
      <c r="AO15" s="203"/>
      <c r="AP15" s="207"/>
      <c r="AQ15" s="208"/>
      <c r="AR15" s="205"/>
      <c r="AS15" s="526"/>
      <c r="AT15" s="203"/>
      <c r="AU15" s="207"/>
      <c r="AV15" s="208"/>
      <c r="AW15" s="205"/>
      <c r="AX15" s="526"/>
    </row>
    <row r="16" spans="1:50" ht="14.25" hidden="1" customHeight="1" outlineLevel="1">
      <c r="B16" s="501"/>
      <c r="C16" s="203">
        <v>10</v>
      </c>
      <c r="D16" s="206"/>
      <c r="E16" s="207"/>
      <c r="F16" s="203"/>
      <c r="G16" s="208"/>
      <c r="H16" s="526"/>
      <c r="I16" s="209"/>
      <c r="J16" s="209"/>
      <c r="K16" s="210"/>
      <c r="L16" s="527"/>
      <c r="M16" s="209"/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/>
      <c r="AF16" s="207"/>
      <c r="AG16" s="208"/>
      <c r="AH16" s="205"/>
      <c r="AI16" s="526"/>
      <c r="AJ16" s="203"/>
      <c r="AK16" s="207"/>
      <c r="AL16" s="208"/>
      <c r="AM16" s="205"/>
      <c r="AN16" s="526"/>
      <c r="AO16" s="203"/>
      <c r="AP16" s="207"/>
      <c r="AQ16" s="208"/>
      <c r="AR16" s="205"/>
      <c r="AS16" s="526"/>
      <c r="AT16" s="203"/>
      <c r="AU16" s="207"/>
      <c r="AV16" s="208"/>
      <c r="AW16" s="205"/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7"/>
      <c r="AV17" s="208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7"/>
      <c r="AV18" s="208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7"/>
      <c r="AV19" s="208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7"/>
      <c r="AV20" s="208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246</v>
      </c>
      <c r="C27" s="203">
        <v>1</v>
      </c>
      <c r="D27" s="206" t="s">
        <v>254</v>
      </c>
      <c r="E27" s="207">
        <v>12</v>
      </c>
      <c r="F27" s="203">
        <v>3273</v>
      </c>
      <c r="G27" s="208">
        <f t="shared" ref="G27:G35" si="19">F27/E27</f>
        <v>272.75</v>
      </c>
      <c r="H27" s="526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27">
        <f>IFERROR(AVERAGE(K27:K41),"-")</f>
        <v>257.78040449276642</v>
      </c>
      <c r="M27" s="209">
        <f>RANK(K27, K$27:$K$41)</f>
        <v>6</v>
      </c>
      <c r="N27" s="501"/>
      <c r="O27" s="501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26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26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26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26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26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26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26">
        <f>AVERAGE(AV27:AV41)</f>
        <v>258.62717127142724</v>
      </c>
    </row>
    <row r="28" spans="2:50" ht="14.25" hidden="1" customHeight="1" outlineLevel="1">
      <c r="B28" s="501"/>
      <c r="C28" s="203">
        <v>2</v>
      </c>
      <c r="D28" s="206" t="s">
        <v>255</v>
      </c>
      <c r="E28" s="207">
        <v>11</v>
      </c>
      <c r="F28" s="203">
        <v>3000</v>
      </c>
      <c r="G28" s="208">
        <f t="shared" si="19"/>
        <v>272.72727272727275</v>
      </c>
      <c r="H28" s="526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27"/>
      <c r="M28" s="209">
        <f>RANK(K28, K$27:$K$41)</f>
        <v>7</v>
      </c>
      <c r="N28" s="501"/>
      <c r="O28" s="501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26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26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26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26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26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26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26"/>
    </row>
    <row r="29" spans="2:50" ht="14.25" hidden="1" customHeight="1" outlineLevel="1">
      <c r="B29" s="501"/>
      <c r="C29" s="203">
        <v>3</v>
      </c>
      <c r="D29" s="206" t="s">
        <v>256</v>
      </c>
      <c r="E29" s="207">
        <v>11</v>
      </c>
      <c r="F29" s="203">
        <v>3273</v>
      </c>
      <c r="G29" s="208">
        <f t="shared" si="19"/>
        <v>297.54545454545456</v>
      </c>
      <c r="H29" s="526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27"/>
      <c r="M29" s="209">
        <f>RANK(K29, K$27:$K$41)</f>
        <v>4</v>
      </c>
      <c r="N29" s="501"/>
      <c r="O29" s="501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26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26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26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26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26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26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26"/>
    </row>
    <row r="30" spans="2:50" ht="14.25" hidden="1" customHeight="1" outlineLevel="1">
      <c r="B30" s="501"/>
      <c r="C30" s="203">
        <v>4</v>
      </c>
      <c r="D30" s="206" t="s">
        <v>257</v>
      </c>
      <c r="E30" s="207">
        <v>16</v>
      </c>
      <c r="F30" s="203">
        <v>3000</v>
      </c>
      <c r="G30" s="208">
        <f t="shared" si="19"/>
        <v>187.5</v>
      </c>
      <c r="H30" s="526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27"/>
      <c r="M30" s="209">
        <f>RANK(K30, K$27:$K$41)</f>
        <v>8</v>
      </c>
      <c r="N30" s="501"/>
      <c r="O30" s="501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26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26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26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26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26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26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26"/>
    </row>
    <row r="31" spans="2:50" ht="14.25" hidden="1" customHeight="1" outlineLevel="1">
      <c r="B31" s="501"/>
      <c r="C31" s="203">
        <v>5</v>
      </c>
      <c r="D31" s="206" t="s">
        <v>258</v>
      </c>
      <c r="E31" s="207">
        <v>6</v>
      </c>
      <c r="F31" s="203">
        <v>2600</v>
      </c>
      <c r="G31" s="208">
        <f t="shared" si="19"/>
        <v>433.33333333333331</v>
      </c>
      <c r="H31" s="526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27"/>
      <c r="M31" s="209">
        <f>RANK(K31, K$27:$K$41)</f>
        <v>2</v>
      </c>
      <c r="N31" s="501"/>
      <c r="O31" s="501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26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26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26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26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26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26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26"/>
    </row>
    <row r="32" spans="2:50" ht="14.25" hidden="1" customHeight="1" outlineLevel="1">
      <c r="B32" s="501"/>
      <c r="C32" s="203">
        <v>6</v>
      </c>
      <c r="D32" s="206" t="s">
        <v>259</v>
      </c>
      <c r="E32" s="207">
        <v>20</v>
      </c>
      <c r="F32" s="203">
        <v>2600</v>
      </c>
      <c r="G32" s="208">
        <f t="shared" si="19"/>
        <v>130</v>
      </c>
      <c r="H32" s="526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27"/>
      <c r="M32" s="209">
        <f>RANK(K32, K$27:$K$41)</f>
        <v>9</v>
      </c>
      <c r="N32" s="501"/>
      <c r="O32" s="501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26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26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26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26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26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26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26"/>
    </row>
    <row r="33" spans="1:50" ht="14.25" hidden="1" customHeight="1" outlineLevel="1">
      <c r="B33" s="501"/>
      <c r="C33" s="203">
        <v>7</v>
      </c>
      <c r="D33" s="206" t="s">
        <v>260</v>
      </c>
      <c r="E33" s="207">
        <v>6</v>
      </c>
      <c r="F33" s="203">
        <v>2600</v>
      </c>
      <c r="G33" s="208">
        <f t="shared" si="19"/>
        <v>433.33333333333331</v>
      </c>
      <c r="H33" s="526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27"/>
      <c r="M33" s="209">
        <f>RANK(K33, K$27:$K$41)</f>
        <v>1</v>
      </c>
      <c r="N33" s="501"/>
      <c r="O33" s="501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26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26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26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26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26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26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26"/>
    </row>
    <row r="34" spans="1:50" ht="14.25" hidden="1" customHeight="1" outlineLevel="1">
      <c r="B34" s="501"/>
      <c r="C34" s="203">
        <v>8</v>
      </c>
      <c r="D34" s="206" t="s">
        <v>261</v>
      </c>
      <c r="E34" s="207">
        <v>9</v>
      </c>
      <c r="F34" s="203">
        <v>2600</v>
      </c>
      <c r="G34" s="208">
        <f t="shared" si="19"/>
        <v>288.88888888888891</v>
      </c>
      <c r="H34" s="526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27"/>
      <c r="M34" s="209">
        <f>RANK(K34, K$27:$K$41)</f>
        <v>5</v>
      </c>
      <c r="N34" s="501"/>
      <c r="O34" s="501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26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26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26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26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26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26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26"/>
    </row>
    <row r="35" spans="1:50" ht="14.25" hidden="1" customHeight="1" outlineLevel="1">
      <c r="B35" s="501"/>
      <c r="C35" s="203">
        <v>9</v>
      </c>
      <c r="D35" s="206" t="s">
        <v>262</v>
      </c>
      <c r="E35" s="207">
        <v>6</v>
      </c>
      <c r="F35" s="203">
        <v>2600</v>
      </c>
      <c r="G35" s="208">
        <f t="shared" si="19"/>
        <v>433.33333333333331</v>
      </c>
      <c r="H35" s="526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27"/>
      <c r="M35" s="209">
        <f>RANK(K35, K$27:$K$41)</f>
        <v>3</v>
      </c>
      <c r="N35" s="501"/>
      <c r="O35" s="501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26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26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26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26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26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26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26"/>
    </row>
    <row r="36" spans="1:50" ht="14.25" hidden="1" customHeight="1" outlineLevel="1">
      <c r="B36" s="501"/>
      <c r="C36" s="203">
        <v>10</v>
      </c>
      <c r="D36" s="206"/>
      <c r="E36" s="207"/>
      <c r="F36" s="203"/>
      <c r="G36" s="208"/>
      <c r="H36" s="526"/>
      <c r="I36" s="209"/>
      <c r="J36" s="209"/>
      <c r="K36" s="210"/>
      <c r="L36" s="527"/>
      <c r="M36" s="209"/>
      <c r="N36" s="501"/>
      <c r="O36" s="501"/>
      <c r="P36" s="203"/>
      <c r="Q36" s="207"/>
      <c r="R36" s="203"/>
      <c r="S36" s="205"/>
      <c r="T36" s="526"/>
      <c r="U36" s="203"/>
      <c r="V36" s="207"/>
      <c r="W36" s="208"/>
      <c r="X36" s="205"/>
      <c r="Y36" s="526"/>
      <c r="Z36" s="203"/>
      <c r="AA36" s="207"/>
      <c r="AB36" s="208"/>
      <c r="AC36" s="205"/>
      <c r="AD36" s="526"/>
      <c r="AE36" s="203"/>
      <c r="AF36" s="207"/>
      <c r="AG36" s="208"/>
      <c r="AH36" s="205"/>
      <c r="AI36" s="526"/>
      <c r="AJ36" s="203"/>
      <c r="AK36" s="207"/>
      <c r="AL36" s="208"/>
      <c r="AM36" s="205"/>
      <c r="AN36" s="526"/>
      <c r="AO36" s="203"/>
      <c r="AP36" s="207"/>
      <c r="AQ36" s="208"/>
      <c r="AR36" s="205"/>
      <c r="AS36" s="526"/>
      <c r="AT36" s="203"/>
      <c r="AU36" s="207"/>
      <c r="AV36" s="208"/>
      <c r="AW36" s="205"/>
      <c r="AX36" s="526"/>
    </row>
    <row r="37" spans="1:50" ht="14.25" hidden="1" customHeight="1" outlineLevel="1">
      <c r="B37" s="501"/>
      <c r="C37" s="203">
        <v>11</v>
      </c>
      <c r="D37" s="206"/>
      <c r="E37" s="207"/>
      <c r="F37" s="203"/>
      <c r="G37" s="208"/>
      <c r="H37" s="526"/>
      <c r="I37" s="209"/>
      <c r="J37" s="209"/>
      <c r="K37" s="210"/>
      <c r="L37" s="527"/>
      <c r="M37" s="209"/>
      <c r="N37" s="501"/>
      <c r="O37" s="501"/>
      <c r="P37" s="203"/>
      <c r="Q37" s="207"/>
      <c r="R37" s="203"/>
      <c r="S37" s="205"/>
      <c r="T37" s="526"/>
      <c r="U37" s="203"/>
      <c r="V37" s="207"/>
      <c r="W37" s="208"/>
      <c r="X37" s="205"/>
      <c r="Y37" s="526"/>
      <c r="Z37" s="203"/>
      <c r="AA37" s="207"/>
      <c r="AB37" s="208"/>
      <c r="AC37" s="205"/>
      <c r="AD37" s="526"/>
      <c r="AE37" s="203"/>
      <c r="AF37" s="207"/>
      <c r="AG37" s="208"/>
      <c r="AH37" s="205"/>
      <c r="AI37" s="526"/>
      <c r="AJ37" s="203"/>
      <c r="AK37" s="207"/>
      <c r="AL37" s="208"/>
      <c r="AM37" s="205"/>
      <c r="AN37" s="526"/>
      <c r="AO37" s="203"/>
      <c r="AP37" s="207"/>
      <c r="AQ37" s="208"/>
      <c r="AR37" s="205"/>
      <c r="AS37" s="526"/>
      <c r="AT37" s="203"/>
      <c r="AU37" s="207"/>
      <c r="AV37" s="208"/>
      <c r="AW37" s="205"/>
      <c r="AX37" s="526"/>
    </row>
    <row r="38" spans="1:50" ht="14.25" hidden="1" customHeight="1" outlineLevel="1">
      <c r="B38" s="501"/>
      <c r="C38" s="203">
        <v>12</v>
      </c>
      <c r="D38" s="206"/>
      <c r="E38" s="207"/>
      <c r="F38" s="203"/>
      <c r="G38" s="208"/>
      <c r="H38" s="526"/>
      <c r="I38" s="209"/>
      <c r="J38" s="209"/>
      <c r="K38" s="210"/>
      <c r="L38" s="527"/>
      <c r="M38" s="209"/>
      <c r="N38" s="501"/>
      <c r="O38" s="501"/>
      <c r="P38" s="203"/>
      <c r="Q38" s="207"/>
      <c r="R38" s="203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/>
      <c r="AK38" s="207"/>
      <c r="AL38" s="208"/>
      <c r="AM38" s="205"/>
      <c r="AN38" s="526"/>
      <c r="AO38" s="203"/>
      <c r="AP38" s="207"/>
      <c r="AQ38" s="208"/>
      <c r="AR38" s="205"/>
      <c r="AS38" s="526"/>
      <c r="AT38" s="203"/>
      <c r="AU38" s="207"/>
      <c r="AV38" s="208"/>
      <c r="AW38" s="205"/>
      <c r="AX38" s="526"/>
    </row>
    <row r="39" spans="1:50" ht="14.25" hidden="1" customHeight="1" outlineLevel="1">
      <c r="B39" s="501"/>
      <c r="C39" s="203">
        <v>13</v>
      </c>
      <c r="D39" s="206"/>
      <c r="E39" s="207"/>
      <c r="F39" s="203"/>
      <c r="G39" s="208"/>
      <c r="H39" s="526"/>
      <c r="I39" s="209"/>
      <c r="J39" s="209"/>
      <c r="K39" s="210"/>
      <c r="L39" s="527"/>
      <c r="M39" s="209"/>
      <c r="N39" s="501"/>
      <c r="O39" s="501"/>
      <c r="P39" s="203"/>
      <c r="Q39" s="207"/>
      <c r="R39" s="203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7"/>
      <c r="AL39" s="208"/>
      <c r="AM39" s="205"/>
      <c r="AN39" s="526"/>
      <c r="AO39" s="203"/>
      <c r="AP39" s="207"/>
      <c r="AQ39" s="208"/>
      <c r="AR39" s="205"/>
      <c r="AS39" s="526"/>
      <c r="AT39" s="203"/>
      <c r="AU39" s="207"/>
      <c r="AV39" s="208"/>
      <c r="AW39" s="205"/>
      <c r="AX39" s="526"/>
    </row>
    <row r="40" spans="1:50" ht="14.25" hidden="1" customHeight="1" outlineLevel="1">
      <c r="B40" s="501"/>
      <c r="C40" s="203">
        <v>14</v>
      </c>
      <c r="D40" s="206"/>
      <c r="E40" s="207"/>
      <c r="F40" s="203"/>
      <c r="G40" s="208"/>
      <c r="H40" s="526"/>
      <c r="I40" s="209"/>
      <c r="J40" s="209"/>
      <c r="K40" s="210"/>
      <c r="L40" s="527"/>
      <c r="M40" s="209"/>
      <c r="N40" s="501"/>
      <c r="O40" s="501"/>
      <c r="P40" s="203"/>
      <c r="Q40" s="207"/>
      <c r="R40" s="203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7"/>
      <c r="AL40" s="208"/>
      <c r="AM40" s="205"/>
      <c r="AN40" s="526"/>
      <c r="AO40" s="203"/>
      <c r="AP40" s="207"/>
      <c r="AQ40" s="208"/>
      <c r="AR40" s="205"/>
      <c r="AS40" s="526"/>
      <c r="AT40" s="203"/>
      <c r="AU40" s="207"/>
      <c r="AV40" s="208"/>
      <c r="AW40" s="205"/>
      <c r="AX40" s="526"/>
    </row>
    <row r="41" spans="1:50" ht="14.25" hidden="1" customHeight="1" outlineLevel="1">
      <c r="B41" s="501"/>
      <c r="C41" s="203">
        <v>15</v>
      </c>
      <c r="D41" s="206"/>
      <c r="E41" s="207"/>
      <c r="F41" s="203"/>
      <c r="G41" s="208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1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1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1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1:50" ht="14.25" hidden="1" customHeight="1" outlineLevel="1">
      <c r="A47" s="280"/>
      <c r="B47" s="501" t="s">
        <v>246</v>
      </c>
      <c r="C47" s="203">
        <v>1</v>
      </c>
      <c r="D47" s="206" t="s">
        <v>259</v>
      </c>
      <c r="E47" s="203">
        <v>20</v>
      </c>
      <c r="F47" s="203">
        <v>2600</v>
      </c>
      <c r="G47" s="208">
        <f t="shared" ref="G47:G55" si="45">F47/E47</f>
        <v>130</v>
      </c>
      <c r="H47" s="526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27">
        <f>IFERROR(AVERAGE(K47:K61),"-")</f>
        <v>258.51878343874165</v>
      </c>
      <c r="M47" s="209">
        <f>RANK(K47, K$47:$K$61)</f>
        <v>9</v>
      </c>
      <c r="N47" s="501"/>
      <c r="O47" s="501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26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26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26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26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26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26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26">
        <f>AVERAGE(AV47:AV61)</f>
        <v>258.53618610766472</v>
      </c>
    </row>
    <row r="48" spans="1:50" ht="14.25" hidden="1" customHeight="1" outlineLevel="1">
      <c r="A48" s="280"/>
      <c r="B48" s="501"/>
      <c r="C48" s="203">
        <v>2</v>
      </c>
      <c r="D48" s="206" t="s">
        <v>257</v>
      </c>
      <c r="E48" s="203">
        <v>16</v>
      </c>
      <c r="F48" s="203">
        <v>3000</v>
      </c>
      <c r="G48" s="208">
        <f t="shared" si="45"/>
        <v>187.5</v>
      </c>
      <c r="H48" s="526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27"/>
      <c r="M48" s="209">
        <f>RANK(K48, K$47:$K$61)</f>
        <v>8</v>
      </c>
      <c r="N48" s="501"/>
      <c r="O48" s="501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26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26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26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26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26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26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26"/>
    </row>
    <row r="49" spans="1:50" ht="14.25" hidden="1" customHeight="1" outlineLevel="1">
      <c r="A49" s="280"/>
      <c r="B49" s="501"/>
      <c r="C49" s="203">
        <v>3</v>
      </c>
      <c r="D49" s="206" t="s">
        <v>258</v>
      </c>
      <c r="E49" s="203">
        <v>6</v>
      </c>
      <c r="F49" s="203">
        <v>2600</v>
      </c>
      <c r="G49" s="208">
        <f t="shared" si="45"/>
        <v>433.33333333333331</v>
      </c>
      <c r="H49" s="526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27"/>
      <c r="M49" s="209">
        <f>RANK(K49, K$47:$K$61)</f>
        <v>2</v>
      </c>
      <c r="N49" s="501"/>
      <c r="O49" s="501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26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26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26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26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26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26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26"/>
    </row>
    <row r="50" spans="1:50" ht="14.25" hidden="1" customHeight="1" outlineLevel="1">
      <c r="A50" s="280"/>
      <c r="B50" s="501"/>
      <c r="C50" s="203">
        <v>4</v>
      </c>
      <c r="D50" s="206" t="s">
        <v>262</v>
      </c>
      <c r="E50" s="203">
        <v>6</v>
      </c>
      <c r="F50" s="203">
        <v>2600</v>
      </c>
      <c r="G50" s="208">
        <f t="shared" si="45"/>
        <v>433.33333333333331</v>
      </c>
      <c r="H50" s="526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27"/>
      <c r="M50" s="209">
        <f>RANK(K50, K$47:$K$61)</f>
        <v>3</v>
      </c>
      <c r="N50" s="501"/>
      <c r="O50" s="501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26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26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26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26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26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26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26"/>
    </row>
    <row r="51" spans="1:50" ht="14.25" hidden="1" customHeight="1" outlineLevel="1">
      <c r="A51" s="280"/>
      <c r="B51" s="501"/>
      <c r="C51" s="203">
        <v>5</v>
      </c>
      <c r="D51" s="206" t="s">
        <v>256</v>
      </c>
      <c r="E51" s="203">
        <v>11</v>
      </c>
      <c r="F51" s="203">
        <v>3273</v>
      </c>
      <c r="G51" s="208">
        <f t="shared" si="45"/>
        <v>297.54545454545456</v>
      </c>
      <c r="H51" s="526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27"/>
      <c r="M51" s="209">
        <f>RANK(K51, K$47:$K$61)</f>
        <v>4</v>
      </c>
      <c r="N51" s="501"/>
      <c r="O51" s="501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26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26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26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26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26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26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26"/>
    </row>
    <row r="52" spans="1:50" ht="14.25" hidden="1" customHeight="1" outlineLevel="1">
      <c r="A52" s="280"/>
      <c r="B52" s="501"/>
      <c r="C52" s="203">
        <v>6</v>
      </c>
      <c r="D52" s="206" t="s">
        <v>254</v>
      </c>
      <c r="E52" s="203">
        <v>12</v>
      </c>
      <c r="F52" s="203">
        <v>3273</v>
      </c>
      <c r="G52" s="208">
        <f t="shared" si="45"/>
        <v>272.75</v>
      </c>
      <c r="H52" s="526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27"/>
      <c r="M52" s="209">
        <f>RANK(K52, K$47:$K$61)</f>
        <v>6</v>
      </c>
      <c r="N52" s="501"/>
      <c r="O52" s="501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26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26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26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26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26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26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26"/>
    </row>
    <row r="53" spans="1:50" ht="14.25" hidden="1" customHeight="1" outlineLevel="1">
      <c r="A53" s="280"/>
      <c r="B53" s="501"/>
      <c r="C53" s="203">
        <v>7</v>
      </c>
      <c r="D53" s="206" t="s">
        <v>255</v>
      </c>
      <c r="E53" s="203">
        <v>11</v>
      </c>
      <c r="F53" s="203">
        <v>3000</v>
      </c>
      <c r="G53" s="208">
        <f t="shared" si="45"/>
        <v>272.72727272727275</v>
      </c>
      <c r="H53" s="526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27"/>
      <c r="M53" s="209">
        <f>RANK(K53, K$47:$K$61)</f>
        <v>7</v>
      </c>
      <c r="N53" s="501"/>
      <c r="O53" s="501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26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26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26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26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26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26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26"/>
    </row>
    <row r="54" spans="1:50" ht="14.25" hidden="1" customHeight="1" outlineLevel="1">
      <c r="A54" s="280"/>
      <c r="B54" s="501"/>
      <c r="C54" s="203">
        <v>8</v>
      </c>
      <c r="D54" s="206" t="s">
        <v>260</v>
      </c>
      <c r="E54" s="203">
        <v>6</v>
      </c>
      <c r="F54" s="203">
        <v>2600</v>
      </c>
      <c r="G54" s="208">
        <f t="shared" si="45"/>
        <v>433.33333333333331</v>
      </c>
      <c r="H54" s="526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27"/>
      <c r="M54" s="209">
        <f>RANK(K54, K$47:$K$61)</f>
        <v>1</v>
      </c>
      <c r="N54" s="501"/>
      <c r="O54" s="501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26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26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26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26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26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26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26"/>
    </row>
    <row r="55" spans="1:50" ht="14.25" hidden="1" customHeight="1" outlineLevel="1">
      <c r="A55" s="280"/>
      <c r="B55" s="501"/>
      <c r="C55" s="203">
        <v>9</v>
      </c>
      <c r="D55" s="206" t="s">
        <v>261</v>
      </c>
      <c r="E55" s="203">
        <v>9</v>
      </c>
      <c r="F55" s="203">
        <v>2600</v>
      </c>
      <c r="G55" s="208">
        <f t="shared" si="45"/>
        <v>288.88888888888891</v>
      </c>
      <c r="H55" s="526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27"/>
      <c r="M55" s="209">
        <f>RANK(K55, K$47:$K$61)</f>
        <v>5</v>
      </c>
      <c r="N55" s="501"/>
      <c r="O55" s="501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26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26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26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26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26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26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26"/>
    </row>
    <row r="56" spans="1:50" ht="14.25" hidden="1" customHeight="1" outlineLevel="1">
      <c r="A56" s="280"/>
      <c r="B56" s="501"/>
      <c r="C56" s="203">
        <v>10</v>
      </c>
      <c r="D56" s="206"/>
      <c r="E56" s="203"/>
      <c r="F56" s="203"/>
      <c r="G56" s="203"/>
      <c r="H56" s="526"/>
      <c r="I56" s="209"/>
      <c r="J56" s="209"/>
      <c r="K56" s="210"/>
      <c r="L56" s="527"/>
      <c r="M56" s="209"/>
      <c r="N56" s="501"/>
      <c r="O56" s="501"/>
      <c r="P56" s="203"/>
      <c r="Q56" s="207"/>
      <c r="R56" s="208"/>
      <c r="S56" s="205"/>
      <c r="T56" s="526"/>
      <c r="U56" s="203"/>
      <c r="V56" s="207"/>
      <c r="W56" s="208"/>
      <c r="X56" s="205"/>
      <c r="Y56" s="526"/>
      <c r="Z56" s="203"/>
      <c r="AA56" s="207"/>
      <c r="AB56" s="208"/>
      <c r="AC56" s="205"/>
      <c r="AD56" s="526"/>
      <c r="AE56" s="203"/>
      <c r="AF56" s="207"/>
      <c r="AG56" s="208"/>
      <c r="AH56" s="205"/>
      <c r="AI56" s="526"/>
      <c r="AJ56" s="203"/>
      <c r="AK56" s="207"/>
      <c r="AL56" s="208"/>
      <c r="AM56" s="205"/>
      <c r="AN56" s="526"/>
      <c r="AO56" s="203"/>
      <c r="AP56" s="207"/>
      <c r="AQ56" s="208"/>
      <c r="AR56" s="205"/>
      <c r="AS56" s="526"/>
      <c r="AT56" s="203"/>
      <c r="AU56" s="207"/>
      <c r="AV56" s="208"/>
      <c r="AW56" s="205"/>
      <c r="AX56" s="526"/>
    </row>
    <row r="57" spans="1:50" ht="14.25" hidden="1" customHeight="1" outlineLevel="1">
      <c r="A57" s="280"/>
      <c r="B57" s="501"/>
      <c r="C57" s="203">
        <v>11</v>
      </c>
      <c r="D57" s="206"/>
      <c r="E57" s="203"/>
      <c r="F57" s="203"/>
      <c r="G57" s="203"/>
      <c r="H57" s="526"/>
      <c r="I57" s="209"/>
      <c r="J57" s="209"/>
      <c r="K57" s="210"/>
      <c r="L57" s="527"/>
      <c r="M57" s="209"/>
      <c r="N57" s="501"/>
      <c r="O57" s="501"/>
      <c r="P57" s="203"/>
      <c r="Q57" s="207"/>
      <c r="R57" s="208"/>
      <c r="S57" s="205"/>
      <c r="T57" s="526"/>
      <c r="U57" s="203"/>
      <c r="V57" s="207"/>
      <c r="W57" s="208"/>
      <c r="X57" s="205"/>
      <c r="Y57" s="526"/>
      <c r="Z57" s="203"/>
      <c r="AA57" s="207"/>
      <c r="AB57" s="208"/>
      <c r="AC57" s="205"/>
      <c r="AD57" s="526"/>
      <c r="AE57" s="203"/>
      <c r="AF57" s="207"/>
      <c r="AG57" s="208"/>
      <c r="AH57" s="205"/>
      <c r="AI57" s="526"/>
      <c r="AJ57" s="203"/>
      <c r="AK57" s="207"/>
      <c r="AL57" s="208"/>
      <c r="AM57" s="205"/>
      <c r="AN57" s="526"/>
      <c r="AO57" s="203"/>
      <c r="AP57" s="207"/>
      <c r="AQ57" s="208"/>
      <c r="AR57" s="205"/>
      <c r="AS57" s="526"/>
      <c r="AT57" s="203"/>
      <c r="AU57" s="207"/>
      <c r="AV57" s="208"/>
      <c r="AW57" s="205"/>
      <c r="AX57" s="526"/>
    </row>
    <row r="58" spans="1:50" ht="14.25" hidden="1" customHeight="1" outlineLevel="1">
      <c r="A58" s="280"/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7"/>
      <c r="R58" s="208"/>
      <c r="S58" s="205"/>
      <c r="T58" s="526"/>
      <c r="U58" s="203"/>
      <c r="V58" s="207"/>
      <c r="W58" s="208"/>
      <c r="X58" s="205"/>
      <c r="Y58" s="526"/>
      <c r="Z58" s="203"/>
      <c r="AA58" s="207"/>
      <c r="AB58" s="208"/>
      <c r="AC58" s="205"/>
      <c r="AD58" s="526"/>
      <c r="AE58" s="203"/>
      <c r="AF58" s="207"/>
      <c r="AG58" s="208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1:50" ht="14.25" hidden="1" customHeight="1" outlineLevel="1">
      <c r="A59" s="280"/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7"/>
      <c r="R59" s="208"/>
      <c r="S59" s="205"/>
      <c r="T59" s="526"/>
      <c r="U59" s="203"/>
      <c r="V59" s="207"/>
      <c r="W59" s="208"/>
      <c r="X59" s="205"/>
      <c r="Y59" s="526"/>
      <c r="Z59" s="203"/>
      <c r="AA59" s="207"/>
      <c r="AB59" s="208"/>
      <c r="AC59" s="205"/>
      <c r="AD59" s="526"/>
      <c r="AE59" s="203"/>
      <c r="AF59" s="207"/>
      <c r="AG59" s="208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1:50" ht="14.25" hidden="1" customHeight="1" outlineLevel="1">
      <c r="A60" s="280"/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7"/>
      <c r="R60" s="208"/>
      <c r="S60" s="205"/>
      <c r="T60" s="526"/>
      <c r="U60" s="203"/>
      <c r="V60" s="207"/>
      <c r="W60" s="208"/>
      <c r="X60" s="205"/>
      <c r="Y60" s="526"/>
      <c r="Z60" s="203"/>
      <c r="AA60" s="207"/>
      <c r="AB60" s="208"/>
      <c r="AC60" s="205"/>
      <c r="AD60" s="526"/>
      <c r="AE60" s="203"/>
      <c r="AF60" s="207"/>
      <c r="AG60" s="208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1:50" ht="14.25" hidden="1" customHeight="1" outlineLevel="1">
      <c r="A61" s="280"/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7"/>
      <c r="AB61" s="208"/>
      <c r="AC61" s="205"/>
      <c r="AD61" s="526"/>
      <c r="AE61" s="203"/>
      <c r="AF61" s="207"/>
      <c r="AG61" s="208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1:50" ht="14.25" hidden="1" customHeight="1" outlineLevel="1" collapsed="1">
      <c r="B62" s="540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246</v>
      </c>
      <c r="C67" s="203">
        <v>1</v>
      </c>
      <c r="D67" s="206" t="s">
        <v>259</v>
      </c>
      <c r="E67" s="203">
        <v>20</v>
      </c>
      <c r="F67" s="203">
        <v>2600</v>
      </c>
      <c r="G67" s="208">
        <f t="shared" ref="G67:G75" si="71">F67/E67</f>
        <v>130</v>
      </c>
      <c r="H67" s="526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27">
        <f>IFERROR(AVERAGE(K67:K81),"-")</f>
        <v>259.22581799231625</v>
      </c>
      <c r="M67" s="209">
        <f>RANK(K67, K$67:$K$81)</f>
        <v>9</v>
      </c>
      <c r="N67" s="501"/>
      <c r="O67" s="501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26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26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26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26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26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26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26">
        <f>AVERAGE(AV67:AV81)</f>
        <v>259.69288047005307</v>
      </c>
    </row>
    <row r="68" spans="2:50" ht="14.25" hidden="1" customHeight="1" outlineLevel="1">
      <c r="B68" s="501"/>
      <c r="C68" s="203">
        <v>2</v>
      </c>
      <c r="D68" s="206" t="s">
        <v>257</v>
      </c>
      <c r="E68" s="203">
        <v>16</v>
      </c>
      <c r="F68" s="203">
        <v>3000</v>
      </c>
      <c r="G68" s="208">
        <f t="shared" si="71"/>
        <v>187.5</v>
      </c>
      <c r="H68" s="526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27"/>
      <c r="M68" s="209">
        <f>RANK(K68, K$67:$K$81)</f>
        <v>8</v>
      </c>
      <c r="N68" s="501"/>
      <c r="O68" s="501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26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26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26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26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26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26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26"/>
    </row>
    <row r="69" spans="2:50" ht="14.25" hidden="1" customHeight="1" outlineLevel="1">
      <c r="B69" s="501"/>
      <c r="C69" s="203">
        <v>3</v>
      </c>
      <c r="D69" s="206" t="s">
        <v>258</v>
      </c>
      <c r="E69" s="203">
        <v>6</v>
      </c>
      <c r="F69" s="203">
        <v>2600</v>
      </c>
      <c r="G69" s="208">
        <f t="shared" si="71"/>
        <v>433.33333333333331</v>
      </c>
      <c r="H69" s="526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27"/>
      <c r="M69" s="209">
        <f>RANK(K69, K$67:$K$81)</f>
        <v>2</v>
      </c>
      <c r="N69" s="501"/>
      <c r="O69" s="501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26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26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26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26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26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26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26"/>
    </row>
    <row r="70" spans="2:50" ht="14.25" hidden="1" customHeight="1" outlineLevel="1">
      <c r="B70" s="501"/>
      <c r="C70" s="203">
        <v>4</v>
      </c>
      <c r="D70" s="206" t="s">
        <v>262</v>
      </c>
      <c r="E70" s="203">
        <v>6</v>
      </c>
      <c r="F70" s="203">
        <v>2600</v>
      </c>
      <c r="G70" s="208">
        <f t="shared" si="71"/>
        <v>433.33333333333331</v>
      </c>
      <c r="H70" s="526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27"/>
      <c r="M70" s="209">
        <f>RANK(K70, K$67:$K$81)</f>
        <v>3</v>
      </c>
      <c r="N70" s="501"/>
      <c r="O70" s="501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26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26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26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26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26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26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26"/>
    </row>
    <row r="71" spans="2:50" ht="14.25" hidden="1" customHeight="1" outlineLevel="1">
      <c r="B71" s="501"/>
      <c r="C71" s="203">
        <v>5</v>
      </c>
      <c r="D71" s="206" t="s">
        <v>256</v>
      </c>
      <c r="E71" s="203">
        <v>11</v>
      </c>
      <c r="F71" s="203">
        <v>3273</v>
      </c>
      <c r="G71" s="208">
        <f t="shared" si="71"/>
        <v>297.54545454545456</v>
      </c>
      <c r="H71" s="526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27"/>
      <c r="M71" s="209">
        <f>RANK(K71, K$67:$K$81)</f>
        <v>4</v>
      </c>
      <c r="N71" s="501"/>
      <c r="O71" s="501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26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26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26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26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26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26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26"/>
    </row>
    <row r="72" spans="2:50" ht="14.25" hidden="1" customHeight="1" outlineLevel="1">
      <c r="B72" s="501"/>
      <c r="C72" s="203">
        <v>6</v>
      </c>
      <c r="D72" s="206" t="s">
        <v>254</v>
      </c>
      <c r="E72" s="203">
        <v>12</v>
      </c>
      <c r="F72" s="203">
        <v>3273</v>
      </c>
      <c r="G72" s="208">
        <f t="shared" si="71"/>
        <v>272.75</v>
      </c>
      <c r="H72" s="526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27"/>
      <c r="M72" s="209">
        <f>RANK(K72, K$67:$K$81)</f>
        <v>6</v>
      </c>
      <c r="N72" s="501"/>
      <c r="O72" s="501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26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26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26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26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26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26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26"/>
    </row>
    <row r="73" spans="2:50" ht="14.25" hidden="1" customHeight="1" outlineLevel="1">
      <c r="B73" s="501"/>
      <c r="C73" s="203">
        <v>7</v>
      </c>
      <c r="D73" s="206" t="s">
        <v>255</v>
      </c>
      <c r="E73" s="203">
        <v>11</v>
      </c>
      <c r="F73" s="203">
        <v>3000</v>
      </c>
      <c r="G73" s="208">
        <f t="shared" si="71"/>
        <v>272.72727272727275</v>
      </c>
      <c r="H73" s="526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27"/>
      <c r="M73" s="209">
        <f>RANK(K73, K$67:$K$81)</f>
        <v>7</v>
      </c>
      <c r="N73" s="501"/>
      <c r="O73" s="501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26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26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26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26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26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26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26"/>
    </row>
    <row r="74" spans="2:50" ht="14.25" hidden="1" customHeight="1" outlineLevel="1">
      <c r="B74" s="501"/>
      <c r="C74" s="203">
        <v>8</v>
      </c>
      <c r="D74" s="206" t="s">
        <v>260</v>
      </c>
      <c r="E74" s="203">
        <v>6</v>
      </c>
      <c r="F74" s="203">
        <v>2600</v>
      </c>
      <c r="G74" s="208">
        <f t="shared" si="71"/>
        <v>433.33333333333331</v>
      </c>
      <c r="H74" s="526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27"/>
      <c r="M74" s="209">
        <f>RANK(K74, K$67:$K$81)</f>
        <v>1</v>
      </c>
      <c r="N74" s="501"/>
      <c r="O74" s="501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26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26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26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26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26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26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26"/>
    </row>
    <row r="75" spans="2:50" ht="14.25" hidden="1" customHeight="1" outlineLevel="1">
      <c r="B75" s="501"/>
      <c r="C75" s="203">
        <v>9</v>
      </c>
      <c r="D75" s="206" t="s">
        <v>261</v>
      </c>
      <c r="E75" s="203">
        <v>9</v>
      </c>
      <c r="F75" s="203">
        <v>2600</v>
      </c>
      <c r="G75" s="208">
        <f t="shared" si="71"/>
        <v>288.88888888888891</v>
      </c>
      <c r="H75" s="526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27"/>
      <c r="M75" s="209">
        <f>RANK(K75, K$67:$K$81)</f>
        <v>5</v>
      </c>
      <c r="N75" s="501"/>
      <c r="O75" s="501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26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26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26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26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26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26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26"/>
    </row>
    <row r="76" spans="2:50" ht="14.25" hidden="1" customHeight="1" outlineLevel="1">
      <c r="B76" s="501"/>
      <c r="C76" s="203">
        <v>10</v>
      </c>
      <c r="D76" s="206"/>
      <c r="E76" s="203"/>
      <c r="F76" s="203"/>
      <c r="G76" s="208"/>
      <c r="H76" s="526"/>
      <c r="I76" s="209"/>
      <c r="J76" s="209"/>
      <c r="K76" s="210"/>
      <c r="L76" s="527"/>
      <c r="M76" s="209"/>
      <c r="N76" s="501"/>
      <c r="O76" s="501"/>
      <c r="P76" s="203"/>
      <c r="Q76" s="207"/>
      <c r="R76" s="208"/>
      <c r="S76" s="205"/>
      <c r="T76" s="526"/>
      <c r="U76" s="203"/>
      <c r="V76" s="207"/>
      <c r="W76" s="208"/>
      <c r="X76" s="205"/>
      <c r="Y76" s="526"/>
      <c r="Z76" s="203"/>
      <c r="AA76" s="207"/>
      <c r="AB76" s="208"/>
      <c r="AC76" s="205"/>
      <c r="AD76" s="526"/>
      <c r="AE76" s="203"/>
      <c r="AF76" s="207"/>
      <c r="AG76" s="208"/>
      <c r="AH76" s="205"/>
      <c r="AI76" s="526"/>
      <c r="AJ76" s="203"/>
      <c r="AK76" s="207"/>
      <c r="AL76" s="208"/>
      <c r="AM76" s="205"/>
      <c r="AN76" s="526"/>
      <c r="AO76" s="203"/>
      <c r="AP76" s="207"/>
      <c r="AQ76" s="208"/>
      <c r="AR76" s="205"/>
      <c r="AS76" s="526"/>
      <c r="AT76" s="203"/>
      <c r="AU76" s="207"/>
      <c r="AV76" s="208"/>
      <c r="AW76" s="205"/>
      <c r="AX76" s="526"/>
    </row>
    <row r="77" spans="2:50" ht="14.25" hidden="1" customHeight="1" outlineLevel="1">
      <c r="B77" s="501"/>
      <c r="C77" s="203">
        <v>11</v>
      </c>
      <c r="D77" s="206"/>
      <c r="E77" s="203"/>
      <c r="F77" s="203"/>
      <c r="G77" s="208"/>
      <c r="H77" s="526"/>
      <c r="I77" s="209"/>
      <c r="J77" s="209"/>
      <c r="K77" s="210"/>
      <c r="L77" s="527"/>
      <c r="M77" s="209"/>
      <c r="N77" s="501"/>
      <c r="O77" s="501"/>
      <c r="P77" s="203"/>
      <c r="Q77" s="207"/>
      <c r="R77" s="208"/>
      <c r="S77" s="205"/>
      <c r="T77" s="526"/>
      <c r="U77" s="203"/>
      <c r="V77" s="207"/>
      <c r="W77" s="208"/>
      <c r="X77" s="205"/>
      <c r="Y77" s="526"/>
      <c r="Z77" s="203"/>
      <c r="AA77" s="207"/>
      <c r="AB77" s="208"/>
      <c r="AC77" s="205"/>
      <c r="AD77" s="526"/>
      <c r="AE77" s="203"/>
      <c r="AF77" s="207"/>
      <c r="AG77" s="208"/>
      <c r="AH77" s="205"/>
      <c r="AI77" s="526"/>
      <c r="AJ77" s="203"/>
      <c r="AK77" s="207"/>
      <c r="AL77" s="208"/>
      <c r="AM77" s="205"/>
      <c r="AN77" s="526"/>
      <c r="AO77" s="203"/>
      <c r="AP77" s="207"/>
      <c r="AQ77" s="208"/>
      <c r="AR77" s="205"/>
      <c r="AS77" s="526"/>
      <c r="AT77" s="203"/>
      <c r="AU77" s="207"/>
      <c r="AV77" s="208"/>
      <c r="AW77" s="205"/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246</v>
      </c>
      <c r="C87" s="203">
        <v>1</v>
      </c>
      <c r="D87" s="206" t="s">
        <v>259</v>
      </c>
      <c r="E87" s="203">
        <v>20</v>
      </c>
      <c r="F87" s="203">
        <v>2600</v>
      </c>
      <c r="G87" s="208">
        <f t="shared" ref="G87:G95" si="97">F87/E87</f>
        <v>130</v>
      </c>
      <c r="H87" s="526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27">
        <f>IFERROR(AVERAGE(K87:K101),"-")</f>
        <v>260.9392513999432</v>
      </c>
      <c r="M87" s="209">
        <f>RANK(K87, K$87:$K$101)</f>
        <v>9</v>
      </c>
      <c r="N87" s="501"/>
      <c r="O87" s="501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26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26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26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26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26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26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26">
        <f>AVERAGE(AV87:AV101)</f>
        <v>263.87255743684619</v>
      </c>
    </row>
    <row r="88" spans="2:50" ht="14.25" hidden="1" customHeight="1" outlineLevel="1">
      <c r="B88" s="501"/>
      <c r="C88" s="203">
        <v>2</v>
      </c>
      <c r="D88" s="206" t="s">
        <v>257</v>
      </c>
      <c r="E88" s="203">
        <v>16</v>
      </c>
      <c r="F88" s="203">
        <v>3000</v>
      </c>
      <c r="G88" s="208">
        <f t="shared" si="97"/>
        <v>187.5</v>
      </c>
      <c r="H88" s="526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27"/>
      <c r="M88" s="209">
        <f>RANK(K88, K$87:$K$101)</f>
        <v>8</v>
      </c>
      <c r="N88" s="501"/>
      <c r="O88" s="501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26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26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26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26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26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26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26"/>
    </row>
    <row r="89" spans="2:50" ht="14.25" hidden="1" customHeight="1" outlineLevel="1">
      <c r="B89" s="501"/>
      <c r="C89" s="203">
        <v>3</v>
      </c>
      <c r="D89" s="206" t="s">
        <v>258</v>
      </c>
      <c r="E89" s="203">
        <v>6</v>
      </c>
      <c r="F89" s="203">
        <v>2600</v>
      </c>
      <c r="G89" s="208">
        <f t="shared" si="97"/>
        <v>433.33333333333331</v>
      </c>
      <c r="H89" s="526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27"/>
      <c r="M89" s="209">
        <f>RANK(K89, K$87:$K$101)</f>
        <v>2</v>
      </c>
      <c r="N89" s="501"/>
      <c r="O89" s="501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26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26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26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26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26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26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26"/>
    </row>
    <row r="90" spans="2:50" ht="14.25" hidden="1" customHeight="1" outlineLevel="1">
      <c r="B90" s="501"/>
      <c r="C90" s="203">
        <v>4</v>
      </c>
      <c r="D90" s="206" t="s">
        <v>262</v>
      </c>
      <c r="E90" s="203">
        <v>6</v>
      </c>
      <c r="F90" s="203">
        <v>2600</v>
      </c>
      <c r="G90" s="208">
        <f t="shared" si="97"/>
        <v>433.33333333333331</v>
      </c>
      <c r="H90" s="526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27"/>
      <c r="M90" s="209">
        <f>RANK(K90, K$87:$K$101)</f>
        <v>3</v>
      </c>
      <c r="N90" s="501"/>
      <c r="O90" s="501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26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26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26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26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26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26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26"/>
    </row>
    <row r="91" spans="2:50" ht="14.25" hidden="1" customHeight="1" outlineLevel="1">
      <c r="B91" s="501"/>
      <c r="C91" s="203">
        <v>5</v>
      </c>
      <c r="D91" s="206" t="s">
        <v>256</v>
      </c>
      <c r="E91" s="203">
        <v>11</v>
      </c>
      <c r="F91" s="203">
        <v>3273</v>
      </c>
      <c r="G91" s="208">
        <f t="shared" si="97"/>
        <v>297.54545454545456</v>
      </c>
      <c r="H91" s="526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27"/>
      <c r="M91" s="209">
        <f>RANK(K91, K$87:$K$101)</f>
        <v>4</v>
      </c>
      <c r="N91" s="501"/>
      <c r="O91" s="501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26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26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26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26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26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26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26"/>
    </row>
    <row r="92" spans="2:50" ht="14.25" hidden="1" customHeight="1" outlineLevel="1">
      <c r="B92" s="501"/>
      <c r="C92" s="203">
        <v>6</v>
      </c>
      <c r="D92" s="206" t="s">
        <v>254</v>
      </c>
      <c r="E92" s="203">
        <v>12</v>
      </c>
      <c r="F92" s="203">
        <v>3273</v>
      </c>
      <c r="G92" s="208">
        <f t="shared" si="97"/>
        <v>272.75</v>
      </c>
      <c r="H92" s="526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27"/>
      <c r="M92" s="209">
        <f>RANK(K92, K$87:$K$101)</f>
        <v>6</v>
      </c>
      <c r="N92" s="501"/>
      <c r="O92" s="501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26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26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26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26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26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26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26"/>
    </row>
    <row r="93" spans="2:50" ht="14.25" hidden="1" customHeight="1" outlineLevel="1">
      <c r="B93" s="501"/>
      <c r="C93" s="203">
        <v>7</v>
      </c>
      <c r="D93" s="206" t="s">
        <v>255</v>
      </c>
      <c r="E93" s="203">
        <v>11</v>
      </c>
      <c r="F93" s="203">
        <v>3000</v>
      </c>
      <c r="G93" s="208">
        <f t="shared" si="97"/>
        <v>272.72727272727275</v>
      </c>
      <c r="H93" s="526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27"/>
      <c r="M93" s="209">
        <f>RANK(K93, K$87:$K$101)</f>
        <v>7</v>
      </c>
      <c r="N93" s="501"/>
      <c r="O93" s="501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26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26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26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26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26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26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26"/>
    </row>
    <row r="94" spans="2:50" ht="14.25" hidden="1" customHeight="1" outlineLevel="1">
      <c r="B94" s="501"/>
      <c r="C94" s="203">
        <v>8</v>
      </c>
      <c r="D94" s="206" t="s">
        <v>260</v>
      </c>
      <c r="E94" s="203">
        <v>6</v>
      </c>
      <c r="F94" s="203">
        <v>2600</v>
      </c>
      <c r="G94" s="208">
        <f t="shared" si="97"/>
        <v>433.33333333333331</v>
      </c>
      <c r="H94" s="526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27"/>
      <c r="M94" s="209">
        <f>RANK(K94, K$87:$K$101)</f>
        <v>1</v>
      </c>
      <c r="N94" s="501"/>
      <c r="O94" s="501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26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26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26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26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26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26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26"/>
    </row>
    <row r="95" spans="2:50" ht="14.25" hidden="1" customHeight="1" outlineLevel="1">
      <c r="B95" s="501"/>
      <c r="C95" s="203">
        <v>9</v>
      </c>
      <c r="D95" s="206" t="s">
        <v>261</v>
      </c>
      <c r="E95" s="203">
        <v>9</v>
      </c>
      <c r="F95" s="203">
        <v>2600</v>
      </c>
      <c r="G95" s="208">
        <f t="shared" si="97"/>
        <v>288.88888888888891</v>
      </c>
      <c r="H95" s="526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27"/>
      <c r="M95" s="209">
        <f>RANK(K95, K$87:$K$101)</f>
        <v>5</v>
      </c>
      <c r="N95" s="501"/>
      <c r="O95" s="501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26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26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26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26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26"/>
      <c r="AO95" s="207"/>
      <c r="AP95" s="207"/>
      <c r="AQ95" s="208"/>
      <c r="AR95" s="205"/>
      <c r="AS95" s="526"/>
      <c r="AT95" s="207"/>
      <c r="AU95" s="207"/>
      <c r="AV95" s="208"/>
      <c r="AW95" s="205"/>
      <c r="AX95" s="526"/>
    </row>
    <row r="96" spans="2:50" ht="14.25" hidden="1" customHeight="1" outlineLevel="1">
      <c r="B96" s="501"/>
      <c r="C96" s="203">
        <v>10</v>
      </c>
      <c r="D96" s="206"/>
      <c r="E96" s="203"/>
      <c r="F96" s="203"/>
      <c r="G96" s="208"/>
      <c r="H96" s="526"/>
      <c r="I96" s="209"/>
      <c r="J96" s="209"/>
      <c r="K96" s="210"/>
      <c r="L96" s="527"/>
      <c r="M96" s="209"/>
      <c r="N96" s="501"/>
      <c r="O96" s="501"/>
      <c r="P96" s="203"/>
      <c r="Q96" s="203"/>
      <c r="R96" s="208"/>
      <c r="S96" s="205"/>
      <c r="T96" s="526"/>
      <c r="U96" s="203"/>
      <c r="V96" s="203"/>
      <c r="W96" s="208"/>
      <c r="X96" s="205"/>
      <c r="Y96" s="526"/>
      <c r="Z96" s="203"/>
      <c r="AA96" s="203"/>
      <c r="AB96" s="208"/>
      <c r="AC96" s="205"/>
      <c r="AD96" s="526"/>
      <c r="AE96" s="203"/>
      <c r="AF96" s="203"/>
      <c r="AG96" s="208"/>
      <c r="AH96" s="205"/>
      <c r="AI96" s="526"/>
      <c r="AJ96" s="203"/>
      <c r="AK96" s="203"/>
      <c r="AL96" s="208"/>
      <c r="AM96" s="205"/>
      <c r="AN96" s="526"/>
      <c r="AO96" s="203"/>
      <c r="AP96" s="203"/>
      <c r="AQ96" s="208"/>
      <c r="AR96" s="205"/>
      <c r="AS96" s="526"/>
      <c r="AT96" s="203"/>
      <c r="AU96" s="203"/>
      <c r="AV96" s="208"/>
      <c r="AW96" s="205"/>
      <c r="AX96" s="526"/>
    </row>
    <row r="97" spans="2:50" ht="14.25" hidden="1" customHeight="1" outlineLevel="1">
      <c r="B97" s="501"/>
      <c r="C97" s="203">
        <v>11</v>
      </c>
      <c r="D97" s="206"/>
      <c r="E97" s="203"/>
      <c r="F97" s="203"/>
      <c r="G97" s="208"/>
      <c r="H97" s="526"/>
      <c r="I97" s="209"/>
      <c r="J97" s="209"/>
      <c r="K97" s="210"/>
      <c r="L97" s="527"/>
      <c r="M97" s="209"/>
      <c r="N97" s="501"/>
      <c r="O97" s="501"/>
      <c r="P97" s="203"/>
      <c r="Q97" s="203"/>
      <c r="R97" s="208"/>
      <c r="S97" s="205"/>
      <c r="T97" s="526"/>
      <c r="U97" s="203"/>
      <c r="V97" s="203"/>
      <c r="W97" s="208"/>
      <c r="X97" s="205"/>
      <c r="Y97" s="526"/>
      <c r="Z97" s="203"/>
      <c r="AA97" s="203"/>
      <c r="AB97" s="208"/>
      <c r="AC97" s="205"/>
      <c r="AD97" s="526"/>
      <c r="AE97" s="203"/>
      <c r="AF97" s="203"/>
      <c r="AG97" s="208"/>
      <c r="AH97" s="205"/>
      <c r="AI97" s="526"/>
      <c r="AJ97" s="203"/>
      <c r="AK97" s="203"/>
      <c r="AL97" s="208"/>
      <c r="AM97" s="205"/>
      <c r="AN97" s="526"/>
      <c r="AO97" s="203"/>
      <c r="AP97" s="203"/>
      <c r="AQ97" s="208"/>
      <c r="AR97" s="205"/>
      <c r="AS97" s="526"/>
      <c r="AT97" s="203"/>
      <c r="AU97" s="203"/>
      <c r="AV97" s="208"/>
      <c r="AW97" s="205"/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600" t="s">
        <v>263</v>
      </c>
      <c r="C107" s="203">
        <v>1</v>
      </c>
      <c r="D107" s="206" t="s">
        <v>259</v>
      </c>
      <c r="E107" s="203">
        <v>20</v>
      </c>
      <c r="F107" s="203">
        <v>2600</v>
      </c>
      <c r="G107" s="208">
        <f t="shared" ref="G107:G114" si="123">F107/E107</f>
        <v>130</v>
      </c>
      <c r="H107" s="526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27">
        <f>IFERROR(AVERAGE(K107:K121),"-")</f>
        <v>264.65059155273951</v>
      </c>
      <c r="M107" s="209">
        <f>RANK(K107, K$107:$K$121)</f>
        <v>8</v>
      </c>
      <c r="N107" s="501"/>
      <c r="O107" s="501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26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26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26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26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26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26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26">
        <f>AVERAGE(AV107:AV121)</f>
        <v>264.99945263990958</v>
      </c>
    </row>
    <row r="108" spans="2:50" ht="14.25" hidden="1" customHeight="1" outlineLevel="1">
      <c r="B108" s="501"/>
      <c r="C108" s="203">
        <v>2</v>
      </c>
      <c r="D108" s="206" t="s">
        <v>257</v>
      </c>
      <c r="E108" s="203">
        <v>16</v>
      </c>
      <c r="F108" s="203">
        <v>3000</v>
      </c>
      <c r="G108" s="208">
        <f t="shared" si="123"/>
        <v>187.5</v>
      </c>
      <c r="H108" s="526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27"/>
      <c r="M108" s="209">
        <f>RANK(K108, K$107:$K$121)</f>
        <v>7</v>
      </c>
      <c r="N108" s="501"/>
      <c r="O108" s="501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26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26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26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26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26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26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26"/>
    </row>
    <row r="109" spans="2:50" ht="14.25" hidden="1" customHeight="1" outlineLevel="1">
      <c r="B109" s="501"/>
      <c r="C109" s="203">
        <v>3</v>
      </c>
      <c r="D109" s="206" t="s">
        <v>258</v>
      </c>
      <c r="E109" s="203">
        <v>6</v>
      </c>
      <c r="F109" s="203">
        <v>2600</v>
      </c>
      <c r="G109" s="208">
        <f t="shared" si="123"/>
        <v>433.33333333333331</v>
      </c>
      <c r="H109" s="526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27"/>
      <c r="M109" s="209">
        <f>RANK(K109, K$107:$K$121)</f>
        <v>1</v>
      </c>
      <c r="N109" s="501"/>
      <c r="O109" s="501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26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26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26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26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26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26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26"/>
    </row>
    <row r="110" spans="2:50" ht="14.25" hidden="1" customHeight="1" outlineLevel="1">
      <c r="B110" s="501"/>
      <c r="C110" s="203">
        <v>4</v>
      </c>
      <c r="D110" s="206" t="s">
        <v>262</v>
      </c>
      <c r="E110" s="203">
        <v>6</v>
      </c>
      <c r="F110" s="203">
        <v>2600</v>
      </c>
      <c r="G110" s="208">
        <f t="shared" si="123"/>
        <v>433.33333333333331</v>
      </c>
      <c r="H110" s="526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27"/>
      <c r="M110" s="209">
        <f>RANK(K110, K$107:$K$121)</f>
        <v>3</v>
      </c>
      <c r="N110" s="501"/>
      <c r="O110" s="501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26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26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26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26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26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26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26"/>
    </row>
    <row r="111" spans="2:50" ht="14.25" hidden="1" customHeight="1" outlineLevel="1">
      <c r="B111" s="501"/>
      <c r="C111" s="203">
        <v>5</v>
      </c>
      <c r="D111" s="206" t="s">
        <v>256</v>
      </c>
      <c r="E111" s="203">
        <v>11</v>
      </c>
      <c r="F111" s="203">
        <v>3273</v>
      </c>
      <c r="G111" s="208">
        <f t="shared" si="123"/>
        <v>297.54545454545456</v>
      </c>
      <c r="H111" s="526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27"/>
      <c r="M111" s="209">
        <f>RANK(K111, K$107:$K$121)</f>
        <v>4</v>
      </c>
      <c r="N111" s="501"/>
      <c r="O111" s="501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26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26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26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26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26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26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26"/>
    </row>
    <row r="112" spans="2:50" ht="14.25" hidden="1" customHeight="1" outlineLevel="1">
      <c r="B112" s="501"/>
      <c r="C112" s="203">
        <v>6</v>
      </c>
      <c r="D112" s="206" t="s">
        <v>254</v>
      </c>
      <c r="E112" s="203">
        <v>12</v>
      </c>
      <c r="F112" s="203">
        <v>3273</v>
      </c>
      <c r="G112" s="208">
        <f t="shared" si="123"/>
        <v>272.75</v>
      </c>
      <c r="H112" s="526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27"/>
      <c r="M112" s="209">
        <f>RANK(K112, K$107:$K$121)</f>
        <v>5</v>
      </c>
      <c r="N112" s="501"/>
      <c r="O112" s="501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26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26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26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26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26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26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26"/>
    </row>
    <row r="113" spans="2:50" ht="14.25" hidden="1" customHeight="1" outlineLevel="1">
      <c r="B113" s="501"/>
      <c r="C113" s="203">
        <v>7</v>
      </c>
      <c r="D113" s="206" t="s">
        <v>255</v>
      </c>
      <c r="E113" s="203">
        <v>11</v>
      </c>
      <c r="F113" s="203">
        <v>3000</v>
      </c>
      <c r="G113" s="208">
        <f t="shared" si="123"/>
        <v>272.72727272727275</v>
      </c>
      <c r="H113" s="526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27"/>
      <c r="M113" s="209">
        <f>RANK(K113, K$107:$K$121)</f>
        <v>6</v>
      </c>
      <c r="N113" s="501"/>
      <c r="O113" s="501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26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26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26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26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26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26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26"/>
    </row>
    <row r="114" spans="2:50" ht="14.25" hidden="1" customHeight="1" outlineLevel="1">
      <c r="B114" s="501"/>
      <c r="C114" s="203">
        <v>8</v>
      </c>
      <c r="D114" s="206" t="s">
        <v>260</v>
      </c>
      <c r="E114" s="203">
        <v>6</v>
      </c>
      <c r="F114" s="203">
        <v>2600</v>
      </c>
      <c r="G114" s="208">
        <f t="shared" si="123"/>
        <v>433.33333333333331</v>
      </c>
      <c r="H114" s="526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27"/>
      <c r="M114" s="209">
        <f>RANK(K114, K$107:$K$121)</f>
        <v>2</v>
      </c>
      <c r="N114" s="501"/>
      <c r="O114" s="501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26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26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26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26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26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26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26"/>
    </row>
    <row r="115" spans="2:50" ht="14.25" hidden="1" customHeight="1" outlineLevel="1">
      <c r="B115" s="501"/>
      <c r="C115" s="203">
        <v>9</v>
      </c>
      <c r="D115" s="206"/>
      <c r="E115" s="203"/>
      <c r="F115" s="203"/>
      <c r="G115" s="208"/>
      <c r="H115" s="526"/>
      <c r="I115" s="209"/>
      <c r="J115" s="209"/>
      <c r="K115" s="210"/>
      <c r="L115" s="527"/>
      <c r="M115" s="209"/>
      <c r="N115" s="501"/>
      <c r="O115" s="501"/>
      <c r="P115" s="203"/>
      <c r="Q115" s="203"/>
      <c r="R115" s="208"/>
      <c r="S115" s="205"/>
      <c r="T115" s="526"/>
      <c r="U115" s="203"/>
      <c r="V115" s="203"/>
      <c r="W115" s="208"/>
      <c r="X115" s="205"/>
      <c r="Y115" s="526"/>
      <c r="Z115" s="203"/>
      <c r="AA115" s="203"/>
      <c r="AB115" s="208"/>
      <c r="AC115" s="205"/>
      <c r="AD115" s="526"/>
      <c r="AE115" s="203"/>
      <c r="AF115" s="203"/>
      <c r="AG115" s="208"/>
      <c r="AH115" s="205"/>
      <c r="AI115" s="526"/>
      <c r="AJ115" s="203"/>
      <c r="AK115" s="203"/>
      <c r="AL115" s="208"/>
      <c r="AM115" s="205"/>
      <c r="AN115" s="526"/>
      <c r="AO115" s="203"/>
      <c r="AP115" s="203"/>
      <c r="AQ115" s="208"/>
      <c r="AR115" s="205"/>
      <c r="AS115" s="526"/>
      <c r="AT115" s="203"/>
      <c r="AU115" s="203"/>
      <c r="AV115" s="208"/>
      <c r="AW115" s="205"/>
      <c r="AX115" s="526"/>
    </row>
    <row r="116" spans="2:50" ht="14.25" hidden="1" customHeight="1" outlineLevel="1">
      <c r="B116" s="501"/>
      <c r="C116" s="203">
        <v>10</v>
      </c>
      <c r="D116" s="206"/>
      <c r="E116" s="203"/>
      <c r="F116" s="203"/>
      <c r="G116" s="208"/>
      <c r="H116" s="526"/>
      <c r="I116" s="209"/>
      <c r="J116" s="209"/>
      <c r="K116" s="210"/>
      <c r="L116" s="527"/>
      <c r="M116" s="209"/>
      <c r="N116" s="501"/>
      <c r="O116" s="501"/>
      <c r="P116" s="203"/>
      <c r="Q116" s="203"/>
      <c r="R116" s="208"/>
      <c r="S116" s="205"/>
      <c r="T116" s="526"/>
      <c r="U116" s="203"/>
      <c r="V116" s="203"/>
      <c r="W116" s="208"/>
      <c r="X116" s="205"/>
      <c r="Y116" s="526"/>
      <c r="Z116" s="203"/>
      <c r="AA116" s="203"/>
      <c r="AB116" s="208"/>
      <c r="AC116" s="205"/>
      <c r="AD116" s="526"/>
      <c r="AE116" s="203"/>
      <c r="AF116" s="203"/>
      <c r="AG116" s="208"/>
      <c r="AH116" s="205"/>
      <c r="AI116" s="526"/>
      <c r="AJ116" s="203"/>
      <c r="AK116" s="203"/>
      <c r="AL116" s="208"/>
      <c r="AM116" s="205"/>
      <c r="AN116" s="526"/>
      <c r="AO116" s="203"/>
      <c r="AP116" s="203"/>
      <c r="AQ116" s="208"/>
      <c r="AR116" s="205"/>
      <c r="AS116" s="526"/>
      <c r="AT116" s="203"/>
      <c r="AU116" s="203"/>
      <c r="AV116" s="208"/>
      <c r="AW116" s="205"/>
      <c r="AX116" s="526"/>
    </row>
    <row r="117" spans="2:50" ht="14.25" hidden="1" customHeight="1" outlineLevel="1">
      <c r="B117" s="501"/>
      <c r="C117" s="203">
        <v>11</v>
      </c>
      <c r="D117" s="206"/>
      <c r="E117" s="203"/>
      <c r="F117" s="203"/>
      <c r="G117" s="208"/>
      <c r="H117" s="526"/>
      <c r="I117" s="209"/>
      <c r="J117" s="209"/>
      <c r="K117" s="210"/>
      <c r="L117" s="527"/>
      <c r="M117" s="209"/>
      <c r="N117" s="501"/>
      <c r="O117" s="501"/>
      <c r="P117" s="203"/>
      <c r="Q117" s="203"/>
      <c r="R117" s="208"/>
      <c r="S117" s="205"/>
      <c r="T117" s="526"/>
      <c r="U117" s="203"/>
      <c r="V117" s="203"/>
      <c r="W117" s="208"/>
      <c r="X117" s="205"/>
      <c r="Y117" s="526"/>
      <c r="Z117" s="203"/>
      <c r="AA117" s="203"/>
      <c r="AB117" s="208"/>
      <c r="AC117" s="205"/>
      <c r="AD117" s="526"/>
      <c r="AE117" s="203"/>
      <c r="AF117" s="203"/>
      <c r="AG117" s="208"/>
      <c r="AH117" s="205"/>
      <c r="AI117" s="526"/>
      <c r="AJ117" s="203"/>
      <c r="AK117" s="203"/>
      <c r="AL117" s="208"/>
      <c r="AM117" s="205"/>
      <c r="AN117" s="526"/>
      <c r="AO117" s="203"/>
      <c r="AP117" s="203"/>
      <c r="AQ117" s="208"/>
      <c r="AR117" s="205"/>
      <c r="AS117" s="526"/>
      <c r="AT117" s="203"/>
      <c r="AU117" s="203"/>
      <c r="AV117" s="208"/>
      <c r="AW117" s="205"/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7"/>
      <c r="W121" s="208"/>
      <c r="X121" s="205"/>
      <c r="Y121" s="526"/>
      <c r="Z121" s="203"/>
      <c r="AA121" s="207"/>
      <c r="AB121" s="208"/>
      <c r="AC121" s="205"/>
      <c r="AD121" s="526"/>
      <c r="AE121" s="203"/>
      <c r="AF121" s="207"/>
      <c r="AG121" s="208"/>
      <c r="AH121" s="205"/>
      <c r="AI121" s="526"/>
      <c r="AJ121" s="203"/>
      <c r="AK121" s="207"/>
      <c r="AL121" s="208"/>
      <c r="AM121" s="205"/>
      <c r="AN121" s="526"/>
      <c r="AO121" s="203"/>
      <c r="AP121" s="207"/>
      <c r="AQ121" s="208"/>
      <c r="AR121" s="205"/>
      <c r="AS121" s="526"/>
      <c r="AT121" s="203"/>
      <c r="AU121" s="207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600" t="s">
        <v>263</v>
      </c>
      <c r="C127" s="203">
        <v>1</v>
      </c>
      <c r="D127" s="206" t="s">
        <v>259</v>
      </c>
      <c r="E127" s="203">
        <v>20</v>
      </c>
      <c r="F127" s="203">
        <v>2600</v>
      </c>
      <c r="G127" s="208">
        <f t="shared" ref="G127:G134" si="149">F127/E127</f>
        <v>130</v>
      </c>
      <c r="H127" s="526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27">
        <f>IFERROR(AVERAGE(K127:K141),"-")</f>
        <v>265.95335423128131</v>
      </c>
      <c r="M127" s="209">
        <f>RANK(K127, K$127:$K$141)</f>
        <v>8</v>
      </c>
      <c r="N127" s="501"/>
      <c r="O127" s="501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26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26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26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26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26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26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26">
        <f>AVERAGE(AV127:AV141)</f>
        <v>266.59936670049257</v>
      </c>
    </row>
    <row r="128" spans="2:50" ht="14.25" hidden="1" customHeight="1" outlineLevel="1">
      <c r="B128" s="501"/>
      <c r="C128" s="203">
        <v>2</v>
      </c>
      <c r="D128" s="206" t="s">
        <v>257</v>
      </c>
      <c r="E128" s="203">
        <v>16</v>
      </c>
      <c r="F128" s="203">
        <v>3000</v>
      </c>
      <c r="G128" s="208">
        <f t="shared" si="149"/>
        <v>187.5</v>
      </c>
      <c r="H128" s="526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27"/>
      <c r="M128" s="209">
        <f>RANK(K128, K$127:$K$141)</f>
        <v>7</v>
      </c>
      <c r="N128" s="501"/>
      <c r="O128" s="501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26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26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26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26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26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26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26"/>
    </row>
    <row r="129" spans="2:50" ht="14.25" hidden="1" customHeight="1" outlineLevel="1">
      <c r="B129" s="501"/>
      <c r="C129" s="203">
        <v>3</v>
      </c>
      <c r="D129" s="206" t="s">
        <v>258</v>
      </c>
      <c r="E129" s="203">
        <v>6</v>
      </c>
      <c r="F129" s="203">
        <v>2600</v>
      </c>
      <c r="G129" s="208">
        <f t="shared" si="149"/>
        <v>433.33333333333331</v>
      </c>
      <c r="H129" s="526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27"/>
      <c r="M129" s="209">
        <f>RANK(K129, K$127:$K$141)</f>
        <v>1</v>
      </c>
      <c r="N129" s="501"/>
      <c r="O129" s="501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26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26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26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26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26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26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26"/>
    </row>
    <row r="130" spans="2:50" ht="14.25" hidden="1" customHeight="1" outlineLevel="1">
      <c r="B130" s="501"/>
      <c r="C130" s="203">
        <v>4</v>
      </c>
      <c r="D130" s="206" t="s">
        <v>262</v>
      </c>
      <c r="E130" s="203">
        <v>6</v>
      </c>
      <c r="F130" s="203">
        <v>2600</v>
      </c>
      <c r="G130" s="208">
        <f t="shared" si="149"/>
        <v>433.33333333333331</v>
      </c>
      <c r="H130" s="526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27"/>
      <c r="M130" s="209">
        <f>RANK(K130, K$127:$K$141)</f>
        <v>3</v>
      </c>
      <c r="N130" s="501"/>
      <c r="O130" s="501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26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26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26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26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26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26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26"/>
    </row>
    <row r="131" spans="2:50" ht="14.25" hidden="1" customHeight="1" outlineLevel="1">
      <c r="B131" s="501"/>
      <c r="C131" s="203">
        <v>5</v>
      </c>
      <c r="D131" s="206" t="s">
        <v>256</v>
      </c>
      <c r="E131" s="203">
        <v>11</v>
      </c>
      <c r="F131" s="203">
        <v>3273</v>
      </c>
      <c r="G131" s="208">
        <f t="shared" si="149"/>
        <v>297.54545454545456</v>
      </c>
      <c r="H131" s="526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27"/>
      <c r="M131" s="209">
        <f>RANK(K131, K$127:$K$141)</f>
        <v>4</v>
      </c>
      <c r="N131" s="501"/>
      <c r="O131" s="501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26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26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26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26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26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26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26"/>
    </row>
    <row r="132" spans="2:50" ht="14.25" hidden="1" customHeight="1" outlineLevel="1">
      <c r="B132" s="501"/>
      <c r="C132" s="203">
        <v>6</v>
      </c>
      <c r="D132" s="206" t="s">
        <v>254</v>
      </c>
      <c r="E132" s="203">
        <v>12</v>
      </c>
      <c r="F132" s="203">
        <v>3273</v>
      </c>
      <c r="G132" s="208">
        <f t="shared" si="149"/>
        <v>272.75</v>
      </c>
      <c r="H132" s="526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27"/>
      <c r="M132" s="209">
        <f>RANK(K132, K$127:$K$141)</f>
        <v>5</v>
      </c>
      <c r="N132" s="501"/>
      <c r="O132" s="501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26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26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26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26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26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26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26"/>
    </row>
    <row r="133" spans="2:50" ht="14.25" hidden="1" customHeight="1" outlineLevel="1">
      <c r="B133" s="501"/>
      <c r="C133" s="203">
        <v>7</v>
      </c>
      <c r="D133" s="206" t="s">
        <v>255</v>
      </c>
      <c r="E133" s="203">
        <v>11</v>
      </c>
      <c r="F133" s="203">
        <v>3000</v>
      </c>
      <c r="G133" s="208">
        <f t="shared" si="149"/>
        <v>272.72727272727275</v>
      </c>
      <c r="H133" s="526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27"/>
      <c r="M133" s="209">
        <f>RANK(K133, K$127:$K$141)</f>
        <v>6</v>
      </c>
      <c r="N133" s="501"/>
      <c r="O133" s="501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26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26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26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26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26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26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26"/>
    </row>
    <row r="134" spans="2:50" ht="14.25" hidden="1" customHeight="1" outlineLevel="1">
      <c r="B134" s="501"/>
      <c r="C134" s="203">
        <v>8</v>
      </c>
      <c r="D134" s="206" t="s">
        <v>260</v>
      </c>
      <c r="E134" s="203">
        <v>6</v>
      </c>
      <c r="F134" s="203">
        <v>2600</v>
      </c>
      <c r="G134" s="208">
        <f t="shared" si="149"/>
        <v>433.33333333333331</v>
      </c>
      <c r="H134" s="526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27"/>
      <c r="M134" s="209">
        <f>RANK(K134, K$127:$K$141)</f>
        <v>2</v>
      </c>
      <c r="N134" s="501"/>
      <c r="O134" s="501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26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26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26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26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26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26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26"/>
    </row>
    <row r="135" spans="2:50" ht="14.25" hidden="1" customHeight="1" outlineLevel="1">
      <c r="B135" s="501"/>
      <c r="C135" s="203">
        <v>9</v>
      </c>
      <c r="D135" s="206"/>
      <c r="E135" s="203"/>
      <c r="F135" s="203"/>
      <c r="G135" s="208"/>
      <c r="H135" s="526"/>
      <c r="I135" s="209"/>
      <c r="J135" s="209"/>
      <c r="K135" s="210"/>
      <c r="L135" s="527"/>
      <c r="M135" s="209"/>
      <c r="N135" s="501"/>
      <c r="O135" s="501"/>
      <c r="P135" s="203"/>
      <c r="Q135" s="203"/>
      <c r="R135" s="208"/>
      <c r="S135" s="205"/>
      <c r="T135" s="526"/>
      <c r="U135" s="203"/>
      <c r="V135" s="203"/>
      <c r="W135" s="208"/>
      <c r="X135" s="205"/>
      <c r="Y135" s="526"/>
      <c r="Z135" s="203"/>
      <c r="AA135" s="203"/>
      <c r="AB135" s="208"/>
      <c r="AC135" s="205"/>
      <c r="AD135" s="526"/>
      <c r="AE135" s="203"/>
      <c r="AF135" s="203"/>
      <c r="AG135" s="208"/>
      <c r="AH135" s="205"/>
      <c r="AI135" s="526"/>
      <c r="AJ135" s="203"/>
      <c r="AK135" s="203"/>
      <c r="AL135" s="208"/>
      <c r="AM135" s="205"/>
      <c r="AN135" s="526"/>
      <c r="AO135" s="203"/>
      <c r="AP135" s="203"/>
      <c r="AQ135" s="208"/>
      <c r="AR135" s="205"/>
      <c r="AS135" s="526"/>
      <c r="AT135" s="203"/>
      <c r="AU135" s="203"/>
      <c r="AV135" s="208"/>
      <c r="AW135" s="205"/>
      <c r="AX135" s="526"/>
    </row>
    <row r="136" spans="2:50" ht="14.25" hidden="1" customHeight="1" outlineLevel="1">
      <c r="B136" s="501"/>
      <c r="C136" s="203">
        <v>10</v>
      </c>
      <c r="D136" s="206"/>
      <c r="E136" s="203"/>
      <c r="F136" s="203"/>
      <c r="G136" s="208"/>
      <c r="H136" s="526"/>
      <c r="I136" s="209"/>
      <c r="J136" s="209"/>
      <c r="K136" s="210"/>
      <c r="L136" s="527"/>
      <c r="M136" s="209"/>
      <c r="N136" s="501"/>
      <c r="O136" s="501"/>
      <c r="P136" s="203"/>
      <c r="Q136" s="203"/>
      <c r="R136" s="208"/>
      <c r="S136" s="205"/>
      <c r="T136" s="526"/>
      <c r="U136" s="203"/>
      <c r="V136" s="203"/>
      <c r="W136" s="208"/>
      <c r="X136" s="205"/>
      <c r="Y136" s="526"/>
      <c r="Z136" s="203"/>
      <c r="AA136" s="203"/>
      <c r="AB136" s="208"/>
      <c r="AC136" s="205"/>
      <c r="AD136" s="526"/>
      <c r="AE136" s="203"/>
      <c r="AF136" s="203"/>
      <c r="AG136" s="208"/>
      <c r="AH136" s="205"/>
      <c r="AI136" s="526"/>
      <c r="AJ136" s="203"/>
      <c r="AK136" s="203"/>
      <c r="AL136" s="208"/>
      <c r="AM136" s="205"/>
      <c r="AN136" s="526"/>
      <c r="AO136" s="203"/>
      <c r="AP136" s="203"/>
      <c r="AQ136" s="208"/>
      <c r="AR136" s="205"/>
      <c r="AS136" s="526"/>
      <c r="AT136" s="203"/>
      <c r="AU136" s="203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600" t="s">
        <v>263</v>
      </c>
      <c r="C147" s="203">
        <v>1</v>
      </c>
      <c r="D147" s="206" t="s">
        <v>259</v>
      </c>
      <c r="E147" s="203">
        <v>20</v>
      </c>
      <c r="F147" s="203">
        <v>2600</v>
      </c>
      <c r="G147" s="208">
        <f t="shared" ref="G147:G155" si="175">F147/E147</f>
        <v>130</v>
      </c>
      <c r="H147" s="526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27">
        <f>IFERROR(AVERAGE(K147:K161),"-")</f>
        <v>344.76783509639409</v>
      </c>
      <c r="M147" s="209">
        <f>RANK(K147, K$147:$K$161)</f>
        <v>9</v>
      </c>
      <c r="N147" s="501"/>
      <c r="O147" s="501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26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26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26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26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26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26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26">
        <f>AVERAGE(AV147:AV161)</f>
        <v>352.08491251738224</v>
      </c>
    </row>
    <row r="148" spans="2:50" ht="14.25" hidden="1" customHeight="1" outlineLevel="1">
      <c r="B148" s="501"/>
      <c r="C148" s="203">
        <v>2</v>
      </c>
      <c r="D148" s="206" t="s">
        <v>257</v>
      </c>
      <c r="E148" s="203">
        <v>16</v>
      </c>
      <c r="F148" s="203">
        <v>3000</v>
      </c>
      <c r="G148" s="208">
        <f t="shared" si="175"/>
        <v>187.5</v>
      </c>
      <c r="H148" s="526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27"/>
      <c r="M148" s="209">
        <f>RANK(K148, K$147:$K$161)</f>
        <v>8</v>
      </c>
      <c r="N148" s="501"/>
      <c r="O148" s="501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26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26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26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26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26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26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26"/>
    </row>
    <row r="149" spans="2:50" ht="14.25" hidden="1" customHeight="1" outlineLevel="1">
      <c r="B149" s="501"/>
      <c r="C149" s="203">
        <v>3</v>
      </c>
      <c r="D149" s="206" t="s">
        <v>258</v>
      </c>
      <c r="E149" s="203">
        <v>6</v>
      </c>
      <c r="F149" s="203">
        <v>3600</v>
      </c>
      <c r="G149" s="208">
        <f t="shared" si="175"/>
        <v>600</v>
      </c>
      <c r="H149" s="526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27"/>
      <c r="M149" s="209">
        <f>RANK(K149, K$147:$K$161)</f>
        <v>1</v>
      </c>
      <c r="N149" s="501"/>
      <c r="O149" s="501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26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26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26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26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26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26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26"/>
    </row>
    <row r="150" spans="2:50" ht="14.25" hidden="1" customHeight="1" outlineLevel="1">
      <c r="B150" s="501"/>
      <c r="C150" s="203">
        <v>4</v>
      </c>
      <c r="D150" s="206" t="s">
        <v>262</v>
      </c>
      <c r="E150" s="203">
        <v>6</v>
      </c>
      <c r="F150" s="203">
        <v>3600</v>
      </c>
      <c r="G150" s="208">
        <f t="shared" si="175"/>
        <v>600</v>
      </c>
      <c r="H150" s="526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27"/>
      <c r="M150" s="209">
        <f>RANK(K150, K$147:$K$161)</f>
        <v>3</v>
      </c>
      <c r="N150" s="501"/>
      <c r="O150" s="501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26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26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26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26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26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26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26"/>
    </row>
    <row r="151" spans="2:50" ht="14.25" hidden="1" customHeight="1" outlineLevel="1">
      <c r="B151" s="501"/>
      <c r="C151" s="203">
        <v>5</v>
      </c>
      <c r="D151" s="206" t="s">
        <v>256</v>
      </c>
      <c r="E151" s="203">
        <v>11</v>
      </c>
      <c r="F151" s="203">
        <v>3273</v>
      </c>
      <c r="G151" s="208">
        <f t="shared" si="175"/>
        <v>297.54545454545456</v>
      </c>
      <c r="H151" s="526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27"/>
      <c r="M151" s="209">
        <f>RANK(K151, K$147:$K$161)</f>
        <v>5</v>
      </c>
      <c r="N151" s="501"/>
      <c r="O151" s="501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26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26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26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26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26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26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26"/>
    </row>
    <row r="152" spans="2:50" ht="14.25" hidden="1" customHeight="1" outlineLevel="1">
      <c r="B152" s="501"/>
      <c r="C152" s="203">
        <v>6</v>
      </c>
      <c r="D152" s="206" t="s">
        <v>254</v>
      </c>
      <c r="E152" s="203">
        <v>12</v>
      </c>
      <c r="F152" s="203">
        <v>3273</v>
      </c>
      <c r="G152" s="208">
        <f t="shared" si="175"/>
        <v>272.75</v>
      </c>
      <c r="H152" s="526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27"/>
      <c r="M152" s="209">
        <f>RANK(K152, K$147:$K$161)</f>
        <v>6</v>
      </c>
      <c r="N152" s="501"/>
      <c r="O152" s="501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26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26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26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26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26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26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26"/>
    </row>
    <row r="153" spans="2:50" ht="14.25" hidden="1" customHeight="1" outlineLevel="1">
      <c r="B153" s="501"/>
      <c r="C153" s="203">
        <v>7</v>
      </c>
      <c r="D153" s="206" t="s">
        <v>255</v>
      </c>
      <c r="E153" s="203">
        <v>11</v>
      </c>
      <c r="F153" s="203">
        <v>3000</v>
      </c>
      <c r="G153" s="208">
        <f t="shared" si="175"/>
        <v>272.72727272727275</v>
      </c>
      <c r="H153" s="526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27"/>
      <c r="M153" s="209">
        <f>RANK(K153, K$147:$K$161)</f>
        <v>7</v>
      </c>
      <c r="N153" s="501"/>
      <c r="O153" s="501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26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26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26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26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26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26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26"/>
    </row>
    <row r="154" spans="2:50" ht="14.25" hidden="1" customHeight="1" outlineLevel="1">
      <c r="B154" s="501"/>
      <c r="C154" s="203">
        <v>8</v>
      </c>
      <c r="D154" s="206" t="s">
        <v>260</v>
      </c>
      <c r="E154" s="203">
        <v>6</v>
      </c>
      <c r="F154" s="203">
        <v>3600</v>
      </c>
      <c r="G154" s="208">
        <f t="shared" si="175"/>
        <v>600</v>
      </c>
      <c r="H154" s="526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27"/>
      <c r="M154" s="209">
        <f>RANK(K154, K$147:$K$161)</f>
        <v>2</v>
      </c>
      <c r="N154" s="501"/>
      <c r="O154" s="501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26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26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26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26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26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26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26"/>
    </row>
    <row r="155" spans="2:50" ht="14.25" hidden="1" customHeight="1" outlineLevel="1">
      <c r="B155" s="501"/>
      <c r="C155" s="203">
        <v>9</v>
      </c>
      <c r="D155" s="206" t="s">
        <v>264</v>
      </c>
      <c r="E155" s="203">
        <v>6</v>
      </c>
      <c r="F155" s="203">
        <v>3600</v>
      </c>
      <c r="G155" s="208">
        <f t="shared" si="175"/>
        <v>600</v>
      </c>
      <c r="H155" s="526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27"/>
      <c r="M155" s="209">
        <f>RANK(K155, K$147:$K$161)</f>
        <v>4</v>
      </c>
      <c r="N155" s="501"/>
      <c r="O155" s="501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26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26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26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26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26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26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26"/>
    </row>
    <row r="156" spans="2:50" ht="14.25" hidden="1" customHeight="1" outlineLevel="1">
      <c r="B156" s="501"/>
      <c r="C156" s="203">
        <v>10</v>
      </c>
      <c r="D156" s="206"/>
      <c r="E156" s="203"/>
      <c r="F156" s="203"/>
      <c r="G156" s="208"/>
      <c r="H156" s="526"/>
      <c r="I156" s="209"/>
      <c r="J156" s="209"/>
      <c r="K156" s="210"/>
      <c r="L156" s="527"/>
      <c r="M156" s="209"/>
      <c r="N156" s="501"/>
      <c r="O156" s="501"/>
      <c r="P156" s="207"/>
      <c r="Q156" s="207"/>
      <c r="R156" s="208"/>
      <c r="S156" s="205"/>
      <c r="T156" s="526"/>
      <c r="U156" s="207"/>
      <c r="V156" s="207"/>
      <c r="W156" s="208"/>
      <c r="X156" s="205"/>
      <c r="Y156" s="526"/>
      <c r="Z156" s="207"/>
      <c r="AA156" s="207"/>
      <c r="AB156" s="208"/>
      <c r="AC156" s="205"/>
      <c r="AD156" s="526"/>
      <c r="AE156" s="207"/>
      <c r="AF156" s="207"/>
      <c r="AG156" s="208"/>
      <c r="AH156" s="205"/>
      <c r="AI156" s="526"/>
      <c r="AJ156" s="207"/>
      <c r="AK156" s="207"/>
      <c r="AL156" s="208"/>
      <c r="AM156" s="205"/>
      <c r="AN156" s="526"/>
      <c r="AO156" s="207"/>
      <c r="AP156" s="207"/>
      <c r="AQ156" s="208"/>
      <c r="AR156" s="205"/>
      <c r="AS156" s="526"/>
      <c r="AT156" s="207"/>
      <c r="AU156" s="207"/>
      <c r="AV156" s="208"/>
      <c r="AW156" s="205"/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7"/>
      <c r="Q157" s="207"/>
      <c r="R157" s="208"/>
      <c r="S157" s="205"/>
      <c r="T157" s="526"/>
      <c r="U157" s="207"/>
      <c r="V157" s="207"/>
      <c r="W157" s="208"/>
      <c r="X157" s="205"/>
      <c r="Y157" s="526"/>
      <c r="Z157" s="207"/>
      <c r="AA157" s="207"/>
      <c r="AB157" s="208"/>
      <c r="AC157" s="205"/>
      <c r="AD157" s="526"/>
      <c r="AE157" s="207"/>
      <c r="AF157" s="207"/>
      <c r="AG157" s="208"/>
      <c r="AH157" s="205"/>
      <c r="AI157" s="526"/>
      <c r="AJ157" s="207"/>
      <c r="AK157" s="207"/>
      <c r="AL157" s="208"/>
      <c r="AM157" s="205"/>
      <c r="AN157" s="526"/>
      <c r="AO157" s="207"/>
      <c r="AP157" s="207"/>
      <c r="AQ157" s="208"/>
      <c r="AR157" s="205"/>
      <c r="AS157" s="526"/>
      <c r="AT157" s="207"/>
      <c r="AU157" s="207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7"/>
      <c r="Q158" s="207"/>
      <c r="R158" s="208"/>
      <c r="S158" s="205"/>
      <c r="T158" s="526"/>
      <c r="U158" s="207"/>
      <c r="V158" s="207"/>
      <c r="W158" s="208"/>
      <c r="X158" s="205"/>
      <c r="Y158" s="526"/>
      <c r="Z158" s="207"/>
      <c r="AA158" s="207"/>
      <c r="AB158" s="208"/>
      <c r="AC158" s="205"/>
      <c r="AD158" s="526"/>
      <c r="AE158" s="207"/>
      <c r="AF158" s="207"/>
      <c r="AG158" s="208"/>
      <c r="AH158" s="205"/>
      <c r="AI158" s="526"/>
      <c r="AJ158" s="207"/>
      <c r="AK158" s="207"/>
      <c r="AL158" s="208"/>
      <c r="AM158" s="205"/>
      <c r="AN158" s="526"/>
      <c r="AO158" s="207"/>
      <c r="AP158" s="207"/>
      <c r="AQ158" s="208"/>
      <c r="AR158" s="205"/>
      <c r="AS158" s="526"/>
      <c r="AT158" s="207"/>
      <c r="AU158" s="207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600" t="s">
        <v>263</v>
      </c>
      <c r="C167" s="203">
        <v>1</v>
      </c>
      <c r="D167" s="206" t="s">
        <v>259</v>
      </c>
      <c r="E167" s="203">
        <v>20</v>
      </c>
      <c r="F167" s="203">
        <v>2600</v>
      </c>
      <c r="G167" s="208">
        <f t="shared" ref="G167:G175" si="207">F167/E167</f>
        <v>130</v>
      </c>
      <c r="H167" s="526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27">
        <f>IFERROR(AVERAGE(K167:K181),"-")</f>
        <v>353.12087516145539</v>
      </c>
      <c r="M167" s="209">
        <f>RANK(K167, K$167:$K$181)</f>
        <v>9</v>
      </c>
      <c r="N167" s="501"/>
      <c r="O167" s="501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26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26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26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26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26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26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26">
        <f>AVERAGE(AV167:AV181)</f>
        <v>354.60077351141467</v>
      </c>
    </row>
    <row r="168" spans="2:50" ht="14.25" hidden="1" customHeight="1" outlineLevel="1">
      <c r="B168" s="501"/>
      <c r="C168" s="203">
        <v>2</v>
      </c>
      <c r="D168" s="206" t="s">
        <v>257</v>
      </c>
      <c r="E168" s="203">
        <v>16</v>
      </c>
      <c r="F168" s="203">
        <v>3000</v>
      </c>
      <c r="G168" s="208">
        <f t="shared" si="207"/>
        <v>187.5</v>
      </c>
      <c r="H168" s="526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27"/>
      <c r="M168" s="209">
        <f>RANK(K168, K$167:$K$181)</f>
        <v>8</v>
      </c>
      <c r="N168" s="501"/>
      <c r="O168" s="501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26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26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26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26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26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26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26"/>
    </row>
    <row r="169" spans="2:50" ht="14.25" hidden="1" customHeight="1" outlineLevel="1">
      <c r="B169" s="501"/>
      <c r="C169" s="203">
        <v>3</v>
      </c>
      <c r="D169" s="206" t="s">
        <v>258</v>
      </c>
      <c r="E169" s="203">
        <v>6</v>
      </c>
      <c r="F169" s="203">
        <v>3600</v>
      </c>
      <c r="G169" s="208">
        <f t="shared" si="207"/>
        <v>600</v>
      </c>
      <c r="H169" s="526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27"/>
      <c r="M169" s="209">
        <f>RANK(K169, K$167:$K$181)</f>
        <v>1</v>
      </c>
      <c r="N169" s="501"/>
      <c r="O169" s="501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26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26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26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26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26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26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26"/>
    </row>
    <row r="170" spans="2:50" ht="14.25" hidden="1" customHeight="1" outlineLevel="1">
      <c r="B170" s="501"/>
      <c r="C170" s="203">
        <v>4</v>
      </c>
      <c r="D170" s="206" t="s">
        <v>262</v>
      </c>
      <c r="E170" s="203">
        <v>6</v>
      </c>
      <c r="F170" s="203">
        <v>3600</v>
      </c>
      <c r="G170" s="208">
        <f t="shared" si="207"/>
        <v>600</v>
      </c>
      <c r="H170" s="526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27"/>
      <c r="M170" s="209">
        <f>RANK(K170, K$167:$K$181)</f>
        <v>3</v>
      </c>
      <c r="N170" s="501"/>
      <c r="O170" s="501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26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26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26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26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26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26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26"/>
    </row>
    <row r="171" spans="2:50" ht="14.25" hidden="1" customHeight="1" outlineLevel="1">
      <c r="B171" s="501"/>
      <c r="C171" s="203">
        <v>5</v>
      </c>
      <c r="D171" s="206" t="s">
        <v>256</v>
      </c>
      <c r="E171" s="203">
        <v>11</v>
      </c>
      <c r="F171" s="203">
        <v>3273</v>
      </c>
      <c r="G171" s="208">
        <f t="shared" si="207"/>
        <v>297.54545454545456</v>
      </c>
      <c r="H171" s="526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27"/>
      <c r="M171" s="209">
        <f>RANK(K171, K$167:$K$181)</f>
        <v>5</v>
      </c>
      <c r="N171" s="501"/>
      <c r="O171" s="501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26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26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26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26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26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26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26"/>
    </row>
    <row r="172" spans="2:50" ht="14.25" hidden="1" customHeight="1" outlineLevel="1">
      <c r="B172" s="501"/>
      <c r="C172" s="203">
        <v>6</v>
      </c>
      <c r="D172" s="206" t="s">
        <v>254</v>
      </c>
      <c r="E172" s="203">
        <v>12</v>
      </c>
      <c r="F172" s="203">
        <v>3273</v>
      </c>
      <c r="G172" s="208">
        <f t="shared" si="207"/>
        <v>272.75</v>
      </c>
      <c r="H172" s="526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27"/>
      <c r="M172" s="209">
        <f>RANK(K172, K$167:$K$181)</f>
        <v>6</v>
      </c>
      <c r="N172" s="501"/>
      <c r="O172" s="501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26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26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26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26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26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26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26"/>
    </row>
    <row r="173" spans="2:50" ht="14.25" hidden="1" customHeight="1" outlineLevel="1">
      <c r="B173" s="501"/>
      <c r="C173" s="203">
        <v>7</v>
      </c>
      <c r="D173" s="206" t="s">
        <v>255</v>
      </c>
      <c r="E173" s="203">
        <v>11</v>
      </c>
      <c r="F173" s="203">
        <v>3000</v>
      </c>
      <c r="G173" s="208">
        <f t="shared" si="207"/>
        <v>272.72727272727275</v>
      </c>
      <c r="H173" s="526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27"/>
      <c r="M173" s="209">
        <f>RANK(K173, K$167:$K$181)</f>
        <v>7</v>
      </c>
      <c r="N173" s="501"/>
      <c r="O173" s="501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26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26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26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26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26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26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26"/>
    </row>
    <row r="174" spans="2:50" ht="14.25" hidden="1" customHeight="1" outlineLevel="1">
      <c r="B174" s="501"/>
      <c r="C174" s="203">
        <v>8</v>
      </c>
      <c r="D174" s="206" t="s">
        <v>260</v>
      </c>
      <c r="E174" s="203">
        <v>6</v>
      </c>
      <c r="F174" s="203">
        <v>3600</v>
      </c>
      <c r="G174" s="208">
        <f t="shared" si="207"/>
        <v>600</v>
      </c>
      <c r="H174" s="526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27"/>
      <c r="M174" s="209">
        <f>RANK(K174, K$167:$K$181)</f>
        <v>2</v>
      </c>
      <c r="N174" s="501"/>
      <c r="O174" s="501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26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26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26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26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26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26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26"/>
    </row>
    <row r="175" spans="2:50" ht="14.25" hidden="1" customHeight="1" outlineLevel="1">
      <c r="B175" s="501"/>
      <c r="C175" s="203">
        <v>9</v>
      </c>
      <c r="D175" s="206" t="s">
        <v>264</v>
      </c>
      <c r="E175" s="203">
        <v>6</v>
      </c>
      <c r="F175" s="203">
        <v>3600</v>
      </c>
      <c r="G175" s="208">
        <f t="shared" si="207"/>
        <v>600</v>
      </c>
      <c r="H175" s="526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27"/>
      <c r="M175" s="209">
        <f>RANK(K175, K$167:$K$181)</f>
        <v>4</v>
      </c>
      <c r="N175" s="501"/>
      <c r="O175" s="501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26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26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26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26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26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26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26"/>
    </row>
    <row r="176" spans="2:50" ht="14.25" hidden="1" customHeight="1" outlineLevel="1">
      <c r="B176" s="501"/>
      <c r="C176" s="203">
        <v>10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01"/>
      <c r="O176" s="501"/>
      <c r="P176" s="203"/>
      <c r="Q176" s="203"/>
      <c r="R176" s="208"/>
      <c r="S176" s="205"/>
      <c r="T176" s="526"/>
      <c r="U176" s="203"/>
      <c r="V176" s="203"/>
      <c r="W176" s="208"/>
      <c r="X176" s="205"/>
      <c r="Y176" s="526"/>
      <c r="Z176" s="203"/>
      <c r="AA176" s="203"/>
      <c r="AB176" s="208"/>
      <c r="AC176" s="205"/>
      <c r="AD176" s="526"/>
      <c r="AE176" s="203"/>
      <c r="AF176" s="203"/>
      <c r="AG176" s="208"/>
      <c r="AH176" s="205"/>
      <c r="AI176" s="526"/>
      <c r="AJ176" s="203"/>
      <c r="AK176" s="203"/>
      <c r="AL176" s="208"/>
      <c r="AM176" s="205"/>
      <c r="AN176" s="526"/>
      <c r="AO176" s="203"/>
      <c r="AP176" s="203"/>
      <c r="AQ176" s="208"/>
      <c r="AR176" s="205"/>
      <c r="AS176" s="526"/>
      <c r="AT176" s="203"/>
      <c r="AU176" s="203"/>
      <c r="AV176" s="208"/>
      <c r="AW176" s="205"/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7"/>
      <c r="W181" s="208"/>
      <c r="X181" s="205"/>
      <c r="Y181" s="526"/>
      <c r="Z181" s="203"/>
      <c r="AA181" s="207"/>
      <c r="AB181" s="208"/>
      <c r="AC181" s="205"/>
      <c r="AD181" s="526"/>
      <c r="AE181" s="203"/>
      <c r="AF181" s="207"/>
      <c r="AG181" s="208"/>
      <c r="AH181" s="205"/>
      <c r="AI181" s="526"/>
      <c r="AJ181" s="203"/>
      <c r="AK181" s="207"/>
      <c r="AL181" s="208"/>
      <c r="AM181" s="205"/>
      <c r="AN181" s="526"/>
      <c r="AO181" s="203"/>
      <c r="AP181" s="207"/>
      <c r="AQ181" s="208"/>
      <c r="AR181" s="205"/>
      <c r="AS181" s="526"/>
      <c r="AT181" s="203"/>
      <c r="AU181" s="207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600" t="s">
        <v>263</v>
      </c>
      <c r="C187" s="203">
        <v>1</v>
      </c>
      <c r="D187" s="206" t="s">
        <v>259</v>
      </c>
      <c r="E187" s="203">
        <v>20</v>
      </c>
      <c r="F187" s="203">
        <v>2600</v>
      </c>
      <c r="G187" s="208">
        <f t="shared" ref="G187:G196" si="233">F187/E187</f>
        <v>130</v>
      </c>
      <c r="H187" s="526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27">
        <f>IFERROR(AVERAGE(K187:K201),"-")</f>
        <v>338.65439228000571</v>
      </c>
      <c r="M187" s="209">
        <f>RANK(K187, K$187:$K$201)</f>
        <v>10</v>
      </c>
      <c r="N187" s="501"/>
      <c r="O187" s="501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26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26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26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26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26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26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26">
        <f>AVERAGE(AV187:AV201)</f>
        <v>338.81408636350704</v>
      </c>
    </row>
    <row r="188" spans="2:50" ht="14.25" customHeight="1">
      <c r="B188" s="501"/>
      <c r="C188" s="203">
        <v>2</v>
      </c>
      <c r="D188" s="206" t="s">
        <v>257</v>
      </c>
      <c r="E188" s="203">
        <v>16</v>
      </c>
      <c r="F188" s="203">
        <v>3000</v>
      </c>
      <c r="G188" s="208">
        <f t="shared" si="233"/>
        <v>187.5</v>
      </c>
      <c r="H188" s="526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27"/>
      <c r="M188" s="209">
        <f>RANK(K188, K$187:$K$201)</f>
        <v>9</v>
      </c>
      <c r="N188" s="501"/>
      <c r="O188" s="501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26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26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26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26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26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26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26"/>
    </row>
    <row r="189" spans="2:50" ht="14.25" customHeight="1">
      <c r="B189" s="501"/>
      <c r="C189" s="203">
        <v>3</v>
      </c>
      <c r="D189" s="206" t="s">
        <v>258</v>
      </c>
      <c r="E189" s="203">
        <v>6</v>
      </c>
      <c r="F189" s="203">
        <v>3600</v>
      </c>
      <c r="G189" s="208">
        <f t="shared" si="233"/>
        <v>600</v>
      </c>
      <c r="H189" s="526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27"/>
      <c r="M189" s="209">
        <f>RANK(K189, K$187:$K$201)</f>
        <v>1</v>
      </c>
      <c r="N189" s="501"/>
      <c r="O189" s="501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26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26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26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26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26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26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26"/>
    </row>
    <row r="190" spans="2:50" ht="14.25" customHeight="1">
      <c r="B190" s="501"/>
      <c r="C190" s="203">
        <v>4</v>
      </c>
      <c r="D190" s="206" t="s">
        <v>262</v>
      </c>
      <c r="E190" s="203">
        <v>6</v>
      </c>
      <c r="F190" s="203">
        <v>3600</v>
      </c>
      <c r="G190" s="208">
        <f t="shared" si="233"/>
        <v>600</v>
      </c>
      <c r="H190" s="526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27"/>
      <c r="M190" s="209">
        <f>RANK(K190, K$187:$K$201)</f>
        <v>3</v>
      </c>
      <c r="N190" s="501"/>
      <c r="O190" s="501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26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26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26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26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26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26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26"/>
    </row>
    <row r="191" spans="2:50" ht="14.25" customHeight="1">
      <c r="B191" s="501"/>
      <c r="C191" s="203">
        <v>5</v>
      </c>
      <c r="D191" s="206" t="s">
        <v>256</v>
      </c>
      <c r="E191" s="203">
        <v>11</v>
      </c>
      <c r="F191" s="203">
        <v>3273</v>
      </c>
      <c r="G191" s="208">
        <f t="shared" si="233"/>
        <v>297.54545454545456</v>
      </c>
      <c r="H191" s="526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27"/>
      <c r="M191" s="209">
        <f>RANK(K191, K$187:$K$201)</f>
        <v>5</v>
      </c>
      <c r="N191" s="501"/>
      <c r="O191" s="501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26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26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26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26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26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26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26"/>
    </row>
    <row r="192" spans="2:50" ht="14.25" customHeight="1">
      <c r="B192" s="501"/>
      <c r="C192" s="203">
        <v>6</v>
      </c>
      <c r="D192" s="206" t="s">
        <v>254</v>
      </c>
      <c r="E192" s="203">
        <v>12</v>
      </c>
      <c r="F192" s="203">
        <v>3273</v>
      </c>
      <c r="G192" s="208">
        <f t="shared" si="233"/>
        <v>272.75</v>
      </c>
      <c r="H192" s="526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27"/>
      <c r="M192" s="209">
        <f>RANK(K192, K$187:$K$201)</f>
        <v>6</v>
      </c>
      <c r="N192" s="501"/>
      <c r="O192" s="501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26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26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26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26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26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26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26"/>
    </row>
    <row r="193" spans="2:50" ht="14.25" customHeight="1">
      <c r="B193" s="501"/>
      <c r="C193" s="203">
        <v>7</v>
      </c>
      <c r="D193" s="206" t="s">
        <v>255</v>
      </c>
      <c r="E193" s="203">
        <v>11</v>
      </c>
      <c r="F193" s="203">
        <v>3000</v>
      </c>
      <c r="G193" s="208">
        <f t="shared" si="233"/>
        <v>272.72727272727275</v>
      </c>
      <c r="H193" s="526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27"/>
      <c r="M193" s="209">
        <f>RANK(K193, K$187:$K$201)</f>
        <v>7</v>
      </c>
      <c r="N193" s="501"/>
      <c r="O193" s="501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26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26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26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26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26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26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26"/>
    </row>
    <row r="194" spans="2:50" ht="14.25" customHeight="1">
      <c r="B194" s="501"/>
      <c r="C194" s="203">
        <v>8</v>
      </c>
      <c r="D194" s="206" t="s">
        <v>260</v>
      </c>
      <c r="E194" s="203">
        <v>6</v>
      </c>
      <c r="F194" s="203">
        <v>3600</v>
      </c>
      <c r="G194" s="208">
        <f t="shared" si="233"/>
        <v>600</v>
      </c>
      <c r="H194" s="526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27"/>
      <c r="M194" s="209">
        <f>RANK(K194, K$187:$K$201)</f>
        <v>2</v>
      </c>
      <c r="N194" s="501"/>
      <c r="O194" s="501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26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26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26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26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26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26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26"/>
    </row>
    <row r="195" spans="2:50" ht="14.25" customHeight="1">
      <c r="B195" s="501"/>
      <c r="C195" s="203">
        <v>9</v>
      </c>
      <c r="D195" s="206" t="s">
        <v>264</v>
      </c>
      <c r="E195" s="203">
        <v>6</v>
      </c>
      <c r="F195" s="203">
        <v>3600</v>
      </c>
      <c r="G195" s="208">
        <f t="shared" si="233"/>
        <v>600</v>
      </c>
      <c r="H195" s="526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27"/>
      <c r="M195" s="209">
        <f>RANK(K195, K$187:$K$201)</f>
        <v>4</v>
      </c>
      <c r="N195" s="501"/>
      <c r="O195" s="501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26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26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26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26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26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26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26"/>
    </row>
    <row r="196" spans="2:50" ht="14.25" customHeight="1">
      <c r="B196" s="501"/>
      <c r="C196" s="203">
        <v>10</v>
      </c>
      <c r="D196" s="206" t="s">
        <v>265</v>
      </c>
      <c r="E196" s="203">
        <v>15</v>
      </c>
      <c r="F196" s="203">
        <v>3600</v>
      </c>
      <c r="G196" s="208">
        <f t="shared" si="233"/>
        <v>240</v>
      </c>
      <c r="H196" s="526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27"/>
      <c r="M196" s="209">
        <f>RANK(K196, K$187:$K$201)</f>
        <v>8</v>
      </c>
      <c r="N196" s="501"/>
      <c r="O196" s="501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26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26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26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26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26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26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7"/>
      <c r="Q197" s="207"/>
      <c r="R197" s="208"/>
      <c r="S197" s="205"/>
      <c r="T197" s="526"/>
      <c r="U197" s="207"/>
      <c r="V197" s="207"/>
      <c r="W197" s="208"/>
      <c r="X197" s="205"/>
      <c r="Y197" s="526"/>
      <c r="Z197" s="207"/>
      <c r="AA197" s="207"/>
      <c r="AB197" s="208"/>
      <c r="AC197" s="205"/>
      <c r="AD197" s="526"/>
      <c r="AE197" s="207"/>
      <c r="AF197" s="207"/>
      <c r="AG197" s="208"/>
      <c r="AH197" s="205"/>
      <c r="AI197" s="526"/>
      <c r="AJ197" s="207"/>
      <c r="AK197" s="207"/>
      <c r="AL197" s="208"/>
      <c r="AM197" s="205"/>
      <c r="AN197" s="526"/>
      <c r="AO197" s="207"/>
      <c r="AP197" s="207"/>
      <c r="AQ197" s="208"/>
      <c r="AR197" s="205"/>
      <c r="AS197" s="526"/>
      <c r="AT197" s="207"/>
      <c r="AU197" s="207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3"/>
      <c r="Q198" s="203"/>
      <c r="R198" s="208"/>
      <c r="S198" s="205"/>
      <c r="T198" s="526"/>
      <c r="U198" s="203"/>
      <c r="V198" s="203"/>
      <c r="W198" s="208"/>
      <c r="X198" s="205"/>
      <c r="Y198" s="526"/>
      <c r="Z198" s="203"/>
      <c r="AA198" s="203"/>
      <c r="AB198" s="208"/>
      <c r="AC198" s="205"/>
      <c r="AD198" s="526"/>
      <c r="AE198" s="203"/>
      <c r="AF198" s="203"/>
      <c r="AG198" s="208"/>
      <c r="AH198" s="205"/>
      <c r="AI198" s="526"/>
      <c r="AJ198" s="203"/>
      <c r="AK198" s="203"/>
      <c r="AL198" s="208"/>
      <c r="AM198" s="205"/>
      <c r="AN198" s="526"/>
      <c r="AO198" s="203"/>
      <c r="AP198" s="203"/>
      <c r="AQ198" s="208"/>
      <c r="AR198" s="205"/>
      <c r="AS198" s="526"/>
      <c r="AT198" s="203"/>
      <c r="AU198" s="203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3"/>
      <c r="Q199" s="203"/>
      <c r="R199" s="208"/>
      <c r="S199" s="205"/>
      <c r="T199" s="526"/>
      <c r="U199" s="203"/>
      <c r="V199" s="203"/>
      <c r="W199" s="208"/>
      <c r="X199" s="205"/>
      <c r="Y199" s="526"/>
      <c r="Z199" s="203"/>
      <c r="AA199" s="203"/>
      <c r="AB199" s="208"/>
      <c r="AC199" s="205"/>
      <c r="AD199" s="526"/>
      <c r="AE199" s="203"/>
      <c r="AF199" s="203"/>
      <c r="AG199" s="208"/>
      <c r="AH199" s="205"/>
      <c r="AI199" s="526"/>
      <c r="AJ199" s="203"/>
      <c r="AK199" s="203"/>
      <c r="AL199" s="208"/>
      <c r="AM199" s="205"/>
      <c r="AN199" s="526"/>
      <c r="AO199" s="203"/>
      <c r="AP199" s="203"/>
      <c r="AQ199" s="208"/>
      <c r="AR199" s="205"/>
      <c r="AS199" s="526"/>
      <c r="AT199" s="203"/>
      <c r="AU199" s="203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7"/>
      <c r="W201" s="208"/>
      <c r="X201" s="205"/>
      <c r="Y201" s="526"/>
      <c r="Z201" s="203"/>
      <c r="AA201" s="207"/>
      <c r="AB201" s="208"/>
      <c r="AC201" s="205"/>
      <c r="AD201" s="526"/>
      <c r="AE201" s="203"/>
      <c r="AF201" s="207"/>
      <c r="AG201" s="208"/>
      <c r="AH201" s="205"/>
      <c r="AI201" s="526"/>
      <c r="AJ201" s="203"/>
      <c r="AK201" s="207"/>
      <c r="AL201" s="208"/>
      <c r="AM201" s="205"/>
      <c r="AN201" s="526"/>
      <c r="AO201" s="203"/>
      <c r="AP201" s="207"/>
      <c r="AQ201" s="208"/>
      <c r="AR201" s="205"/>
      <c r="AS201" s="526"/>
      <c r="AT201" s="203"/>
      <c r="AU201" s="207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600" t="s">
        <v>263</v>
      </c>
      <c r="C207" s="203">
        <v>1</v>
      </c>
      <c r="D207" s="206" t="s">
        <v>259</v>
      </c>
      <c r="E207" s="203">
        <v>20</v>
      </c>
      <c r="F207" s="203">
        <v>2600</v>
      </c>
      <c r="G207" s="208">
        <f t="shared" ref="G207:G216" si="259">F207/E207</f>
        <v>130</v>
      </c>
      <c r="H207" s="526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27">
        <f>IFERROR(AVERAGE(K207:K221),"-")</f>
        <v>339.33317002766245</v>
      </c>
      <c r="M207" s="209">
        <f>RANK(K207, K$207:$K$221)</f>
        <v>10</v>
      </c>
      <c r="N207" s="501"/>
      <c r="O207" s="501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26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26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26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26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26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26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26">
        <f>AVERAGE(AV207:AV221)</f>
        <v>317.41823848548717</v>
      </c>
    </row>
    <row r="208" spans="2:50" ht="14.25" customHeight="1">
      <c r="B208" s="501"/>
      <c r="C208" s="203">
        <v>2</v>
      </c>
      <c r="D208" s="206" t="s">
        <v>257</v>
      </c>
      <c r="E208" s="203">
        <v>16</v>
      </c>
      <c r="F208" s="203">
        <v>3000</v>
      </c>
      <c r="G208" s="208">
        <f t="shared" si="259"/>
        <v>187.5</v>
      </c>
      <c r="H208" s="526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27"/>
      <c r="M208" s="209">
        <f>RANK(K208, K$207:$K$221)</f>
        <v>9</v>
      </c>
      <c r="N208" s="501"/>
      <c r="O208" s="501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26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26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26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26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26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26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26"/>
    </row>
    <row r="209" spans="2:50" ht="14.25" customHeight="1">
      <c r="B209" s="501"/>
      <c r="C209" s="203">
        <v>3</v>
      </c>
      <c r="D209" s="206" t="s">
        <v>258</v>
      </c>
      <c r="E209" s="203">
        <v>6</v>
      </c>
      <c r="F209" s="203">
        <v>3600</v>
      </c>
      <c r="G209" s="208">
        <f t="shared" si="259"/>
        <v>600</v>
      </c>
      <c r="H209" s="526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27"/>
      <c r="M209" s="209">
        <f>RANK(K209, K$207:$K$221)</f>
        <v>1</v>
      </c>
      <c r="N209" s="501"/>
      <c r="O209" s="501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26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26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26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26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26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26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26"/>
    </row>
    <row r="210" spans="2:50" ht="14.25" customHeight="1">
      <c r="B210" s="501"/>
      <c r="C210" s="203">
        <v>4</v>
      </c>
      <c r="D210" s="206" t="s">
        <v>262</v>
      </c>
      <c r="E210" s="203">
        <v>6</v>
      </c>
      <c r="F210" s="203">
        <v>3600</v>
      </c>
      <c r="G210" s="208">
        <f t="shared" si="259"/>
        <v>600</v>
      </c>
      <c r="H210" s="526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27"/>
      <c r="M210" s="209">
        <f>RANK(K210, K$207:$K$221)</f>
        <v>3</v>
      </c>
      <c r="N210" s="501"/>
      <c r="O210" s="501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26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26"/>
      <c r="Z210" s="207"/>
      <c r="AA210" s="207"/>
      <c r="AB210" s="208"/>
      <c r="AC210" s="205"/>
      <c r="AD210" s="526"/>
      <c r="AE210" s="207"/>
      <c r="AF210" s="207"/>
      <c r="AG210" s="208"/>
      <c r="AH210" s="205"/>
      <c r="AI210" s="526"/>
      <c r="AJ210" s="207"/>
      <c r="AK210" s="207"/>
      <c r="AL210" s="208"/>
      <c r="AM210" s="205"/>
      <c r="AN210" s="526"/>
      <c r="AO210" s="207"/>
      <c r="AP210" s="207"/>
      <c r="AQ210" s="208"/>
      <c r="AR210" s="205"/>
      <c r="AS210" s="526"/>
      <c r="AT210" s="207"/>
      <c r="AU210" s="207"/>
      <c r="AV210" s="208"/>
      <c r="AW210" s="205"/>
      <c r="AX210" s="526"/>
    </row>
    <row r="211" spans="2:50" ht="14.25" customHeight="1">
      <c r="B211" s="501"/>
      <c r="C211" s="203">
        <v>5</v>
      </c>
      <c r="D211" s="206" t="s">
        <v>256</v>
      </c>
      <c r="E211" s="203">
        <v>11</v>
      </c>
      <c r="F211" s="203">
        <v>3273</v>
      </c>
      <c r="G211" s="208">
        <f t="shared" si="259"/>
        <v>297.54545454545456</v>
      </c>
      <c r="H211" s="526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27"/>
      <c r="M211" s="209">
        <f>RANK(K211, K$207:$K$221)</f>
        <v>5</v>
      </c>
      <c r="N211" s="501"/>
      <c r="O211" s="501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26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26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26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26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26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26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26"/>
    </row>
    <row r="212" spans="2:50" ht="14.25" customHeight="1">
      <c r="B212" s="501"/>
      <c r="C212" s="203">
        <v>6</v>
      </c>
      <c r="D212" s="206" t="s">
        <v>254</v>
      </c>
      <c r="E212" s="203">
        <v>12</v>
      </c>
      <c r="F212" s="203">
        <v>3273</v>
      </c>
      <c r="G212" s="208">
        <f t="shared" si="259"/>
        <v>272.75</v>
      </c>
      <c r="H212" s="526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27"/>
      <c r="M212" s="209">
        <f>RANK(K212, K$207:$K$221)</f>
        <v>6</v>
      </c>
      <c r="N212" s="501"/>
      <c r="O212" s="501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26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26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26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26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26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26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26"/>
    </row>
    <row r="213" spans="2:50" ht="14.25" customHeight="1">
      <c r="B213" s="501"/>
      <c r="C213" s="203">
        <v>7</v>
      </c>
      <c r="D213" s="206" t="s">
        <v>255</v>
      </c>
      <c r="E213" s="203">
        <v>11</v>
      </c>
      <c r="F213" s="203">
        <v>3000</v>
      </c>
      <c r="G213" s="208">
        <f t="shared" si="259"/>
        <v>272.72727272727275</v>
      </c>
      <c r="H213" s="526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27"/>
      <c r="M213" s="209">
        <f>RANK(K213, K$207:$K$221)</f>
        <v>7</v>
      </c>
      <c r="N213" s="501"/>
      <c r="O213" s="501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26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26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26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26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26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26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26"/>
    </row>
    <row r="214" spans="2:50" ht="14.25" customHeight="1">
      <c r="B214" s="501"/>
      <c r="C214" s="203">
        <v>8</v>
      </c>
      <c r="D214" s="206" t="s">
        <v>260</v>
      </c>
      <c r="E214" s="203">
        <v>6</v>
      </c>
      <c r="F214" s="203">
        <v>3600</v>
      </c>
      <c r="G214" s="208">
        <f t="shared" si="259"/>
        <v>600</v>
      </c>
      <c r="H214" s="526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27"/>
      <c r="M214" s="209">
        <f>RANK(K214, K$207:$K$221)</f>
        <v>2</v>
      </c>
      <c r="N214" s="501"/>
      <c r="O214" s="501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26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26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26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26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26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26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26"/>
    </row>
    <row r="215" spans="2:50" ht="14.25" customHeight="1">
      <c r="B215" s="501"/>
      <c r="C215" s="203">
        <v>9</v>
      </c>
      <c r="D215" s="206" t="s">
        <v>264</v>
      </c>
      <c r="E215" s="203">
        <v>6</v>
      </c>
      <c r="F215" s="203">
        <v>3600</v>
      </c>
      <c r="G215" s="208">
        <f t="shared" si="259"/>
        <v>600</v>
      </c>
      <c r="H215" s="526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27"/>
      <c r="M215" s="209">
        <f>RANK(K215, K$207:$K$221)</f>
        <v>4</v>
      </c>
      <c r="N215" s="501"/>
      <c r="O215" s="501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26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26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26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26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26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26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26"/>
    </row>
    <row r="216" spans="2:50" ht="14.25" customHeight="1">
      <c r="B216" s="501"/>
      <c r="C216" s="203">
        <v>10</v>
      </c>
      <c r="D216" s="206" t="s">
        <v>265</v>
      </c>
      <c r="E216" s="203">
        <v>15</v>
      </c>
      <c r="F216" s="203">
        <v>3600</v>
      </c>
      <c r="G216" s="208">
        <f t="shared" si="259"/>
        <v>240</v>
      </c>
      <c r="H216" s="526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27"/>
      <c r="M216" s="209">
        <f>RANK(K216, K$207:$K$221)</f>
        <v>8</v>
      </c>
      <c r="N216" s="501"/>
      <c r="O216" s="501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26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26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26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26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26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26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7"/>
      <c r="W221" s="208"/>
      <c r="X221" s="205"/>
      <c r="Y221" s="526"/>
      <c r="Z221" s="203"/>
      <c r="AA221" s="207"/>
      <c r="AB221" s="208"/>
      <c r="AC221" s="205"/>
      <c r="AD221" s="526"/>
      <c r="AE221" s="203"/>
      <c r="AF221" s="207"/>
      <c r="AG221" s="208"/>
      <c r="AH221" s="205"/>
      <c r="AI221" s="526"/>
      <c r="AJ221" s="203"/>
      <c r="AK221" s="207"/>
      <c r="AL221" s="208"/>
      <c r="AM221" s="205"/>
      <c r="AN221" s="526"/>
      <c r="AO221" s="203"/>
      <c r="AP221" s="207"/>
      <c r="AQ221" s="208"/>
      <c r="AR221" s="205"/>
      <c r="AS221" s="526"/>
      <c r="AT221" s="203"/>
      <c r="AU221" s="207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600" t="s">
        <v>263</v>
      </c>
      <c r="C227" s="203">
        <v>1</v>
      </c>
      <c r="D227" s="206" t="s">
        <v>259</v>
      </c>
      <c r="E227" s="203">
        <v>20</v>
      </c>
      <c r="F227" s="203">
        <v>2600</v>
      </c>
      <c r="G227" s="208">
        <f t="shared" ref="G227:G235" si="285">F227/E227</f>
        <v>130</v>
      </c>
      <c r="H227" s="526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27">
        <f>IFERROR(AVERAGE(K227:K241),"-")</f>
        <v>317.35835167719472</v>
      </c>
      <c r="M227" s="209">
        <f>RANK(K227, K$227:$K$241)</f>
        <v>9</v>
      </c>
      <c r="N227" s="501"/>
      <c r="O227" s="501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26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26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26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26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26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26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26">
        <f>AVERAGE(AV227:AV241)</f>
        <v>317.37230688613948</v>
      </c>
    </row>
    <row r="228" spans="2:50" ht="14.25" customHeight="1">
      <c r="B228" s="501"/>
      <c r="C228" s="203">
        <v>2</v>
      </c>
      <c r="D228" s="206" t="s">
        <v>257</v>
      </c>
      <c r="E228" s="203">
        <v>16</v>
      </c>
      <c r="F228" s="203">
        <v>3000</v>
      </c>
      <c r="G228" s="208">
        <f t="shared" si="285"/>
        <v>187.5</v>
      </c>
      <c r="H228" s="526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27"/>
      <c r="M228" s="209">
        <f>RANK(K228, K$227:$K$241)</f>
        <v>8</v>
      </c>
      <c r="N228" s="501"/>
      <c r="O228" s="501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26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26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26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26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26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26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26"/>
    </row>
    <row r="229" spans="2:50" ht="14.25" customHeight="1">
      <c r="B229" s="501"/>
      <c r="C229" s="203">
        <v>3</v>
      </c>
      <c r="D229" s="206" t="s">
        <v>258</v>
      </c>
      <c r="E229" s="203">
        <v>6</v>
      </c>
      <c r="F229" s="203">
        <v>3600</v>
      </c>
      <c r="G229" s="208">
        <f t="shared" si="285"/>
        <v>600</v>
      </c>
      <c r="H229" s="526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27"/>
      <c r="M229" s="209">
        <f>RANK(K229, K$227:$K$241)</f>
        <v>2</v>
      </c>
      <c r="N229" s="501"/>
      <c r="O229" s="501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26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26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26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26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26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26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26"/>
    </row>
    <row r="230" spans="2:50" ht="14.25" customHeight="1">
      <c r="B230" s="501"/>
      <c r="C230" s="203">
        <v>4</v>
      </c>
      <c r="D230" s="206" t="s">
        <v>256</v>
      </c>
      <c r="E230" s="203">
        <v>11</v>
      </c>
      <c r="F230" s="203">
        <v>3273</v>
      </c>
      <c r="G230" s="208">
        <f t="shared" si="285"/>
        <v>297.54545454545456</v>
      </c>
      <c r="H230" s="526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27"/>
      <c r="M230" s="209">
        <f>RANK(K230, K$227:$K$241)</f>
        <v>4</v>
      </c>
      <c r="N230" s="501"/>
      <c r="O230" s="501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26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26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26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26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26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26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26"/>
    </row>
    <row r="231" spans="2:50" ht="14.25" customHeight="1">
      <c r="B231" s="501"/>
      <c r="C231" s="203">
        <v>5</v>
      </c>
      <c r="D231" s="206" t="s">
        <v>254</v>
      </c>
      <c r="E231" s="203">
        <v>12</v>
      </c>
      <c r="F231" s="203">
        <v>3273</v>
      </c>
      <c r="G231" s="208">
        <f t="shared" si="285"/>
        <v>272.75</v>
      </c>
      <c r="H231" s="526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27"/>
      <c r="M231" s="209">
        <f>RANK(K231, K$227:$K$241)</f>
        <v>5</v>
      </c>
      <c r="N231" s="501"/>
      <c r="O231" s="501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26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26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26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26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26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26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26"/>
    </row>
    <row r="232" spans="2:50" ht="14.25" customHeight="1">
      <c r="B232" s="501"/>
      <c r="C232" s="203">
        <v>6</v>
      </c>
      <c r="D232" s="206" t="s">
        <v>255</v>
      </c>
      <c r="E232" s="203">
        <v>11</v>
      </c>
      <c r="F232" s="203">
        <v>3000</v>
      </c>
      <c r="G232" s="208">
        <f t="shared" si="285"/>
        <v>272.72727272727275</v>
      </c>
      <c r="H232" s="526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27"/>
      <c r="M232" s="209">
        <f>RANK(K232, K$227:$K$241)</f>
        <v>6</v>
      </c>
      <c r="N232" s="501"/>
      <c r="O232" s="501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26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26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26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26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26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26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26"/>
    </row>
    <row r="233" spans="2:50" ht="14.25" customHeight="1">
      <c r="B233" s="501"/>
      <c r="C233" s="203">
        <v>7</v>
      </c>
      <c r="D233" s="206" t="s">
        <v>260</v>
      </c>
      <c r="E233" s="203">
        <v>6</v>
      </c>
      <c r="F233" s="203">
        <v>3600</v>
      </c>
      <c r="G233" s="208">
        <f t="shared" si="285"/>
        <v>600</v>
      </c>
      <c r="H233" s="526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27"/>
      <c r="M233" s="209">
        <f>RANK(K233, K$227:$K$241)</f>
        <v>1</v>
      </c>
      <c r="N233" s="501"/>
      <c r="O233" s="501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26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26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26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26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26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26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26"/>
    </row>
    <row r="234" spans="2:50" ht="14.25" customHeight="1">
      <c r="B234" s="501"/>
      <c r="C234" s="203">
        <v>8</v>
      </c>
      <c r="D234" s="206" t="s">
        <v>264</v>
      </c>
      <c r="E234" s="203">
        <v>6</v>
      </c>
      <c r="F234" s="203">
        <v>3600</v>
      </c>
      <c r="G234" s="208">
        <f t="shared" si="285"/>
        <v>600</v>
      </c>
      <c r="H234" s="526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27"/>
      <c r="M234" s="209">
        <f>RANK(K234, K$227:$K$241)</f>
        <v>3</v>
      </c>
      <c r="N234" s="501"/>
      <c r="O234" s="501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26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26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26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26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26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26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26"/>
    </row>
    <row r="235" spans="2:50" ht="14.25" customHeight="1">
      <c r="B235" s="501"/>
      <c r="C235" s="203">
        <v>9</v>
      </c>
      <c r="D235" s="206" t="s">
        <v>265</v>
      </c>
      <c r="E235" s="203">
        <v>15</v>
      </c>
      <c r="F235" s="203">
        <v>3600</v>
      </c>
      <c r="G235" s="208">
        <f t="shared" si="285"/>
        <v>240</v>
      </c>
      <c r="H235" s="526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27"/>
      <c r="M235" s="209">
        <f>RANK(K235, K$227:$K$241)</f>
        <v>7</v>
      </c>
      <c r="N235" s="501"/>
      <c r="O235" s="501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26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26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26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26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26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26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26"/>
    </row>
    <row r="236" spans="2:50" ht="14.25" customHeight="1">
      <c r="B236" s="501"/>
      <c r="C236" s="203">
        <v>10</v>
      </c>
      <c r="D236" s="206"/>
      <c r="E236" s="203"/>
      <c r="F236" s="203"/>
      <c r="G236" s="208"/>
      <c r="H236" s="526"/>
      <c r="I236" s="209"/>
      <c r="J236" s="209"/>
      <c r="K236" s="210"/>
      <c r="L236" s="527"/>
      <c r="M236" s="209"/>
      <c r="N236" s="501"/>
      <c r="O236" s="501"/>
      <c r="P236" s="203"/>
      <c r="Q236" s="203"/>
      <c r="R236" s="208"/>
      <c r="S236" s="205"/>
      <c r="T236" s="526"/>
      <c r="U236" s="203"/>
      <c r="V236" s="203"/>
      <c r="W236" s="208"/>
      <c r="X236" s="205"/>
      <c r="Y236" s="526"/>
      <c r="Z236" s="203"/>
      <c r="AA236" s="203"/>
      <c r="AB236" s="208"/>
      <c r="AC236" s="205"/>
      <c r="AD236" s="526"/>
      <c r="AE236" s="203"/>
      <c r="AF236" s="203"/>
      <c r="AG236" s="208"/>
      <c r="AH236" s="205"/>
      <c r="AI236" s="526"/>
      <c r="AJ236" s="203"/>
      <c r="AK236" s="203"/>
      <c r="AL236" s="208"/>
      <c r="AM236" s="205"/>
      <c r="AN236" s="526"/>
      <c r="AO236" s="203"/>
      <c r="AP236" s="203"/>
      <c r="AQ236" s="208"/>
      <c r="AR236" s="205"/>
      <c r="AS236" s="526"/>
      <c r="AT236" s="203"/>
      <c r="AU236" s="203"/>
      <c r="AV236" s="208"/>
      <c r="AW236" s="205"/>
      <c r="AX236" s="526"/>
    </row>
    <row r="237" spans="2:50" ht="14.25" customHeight="1">
      <c r="B237" s="501"/>
      <c r="C237" s="203">
        <v>11</v>
      </c>
      <c r="D237" s="206"/>
      <c r="E237" s="203"/>
      <c r="F237" s="203"/>
      <c r="G237" s="208"/>
      <c r="H237" s="526"/>
      <c r="I237" s="209"/>
      <c r="J237" s="209"/>
      <c r="K237" s="210"/>
      <c r="L237" s="527"/>
      <c r="M237" s="209"/>
      <c r="N237" s="501"/>
      <c r="O237" s="501"/>
      <c r="P237" s="203"/>
      <c r="Q237" s="203"/>
      <c r="R237" s="208"/>
      <c r="S237" s="205"/>
      <c r="T237" s="526"/>
      <c r="U237" s="203"/>
      <c r="V237" s="203"/>
      <c r="W237" s="208"/>
      <c r="X237" s="205"/>
      <c r="Y237" s="526"/>
      <c r="Z237" s="203"/>
      <c r="AA237" s="203"/>
      <c r="AB237" s="208"/>
      <c r="AC237" s="205"/>
      <c r="AD237" s="526"/>
      <c r="AE237" s="203"/>
      <c r="AF237" s="203"/>
      <c r="AG237" s="208"/>
      <c r="AH237" s="205"/>
      <c r="AI237" s="526"/>
      <c r="AJ237" s="203"/>
      <c r="AK237" s="203"/>
      <c r="AL237" s="208"/>
      <c r="AM237" s="205"/>
      <c r="AN237" s="526"/>
      <c r="AO237" s="203"/>
      <c r="AP237" s="203"/>
      <c r="AQ237" s="208"/>
      <c r="AR237" s="205"/>
      <c r="AS237" s="526"/>
      <c r="AT237" s="203"/>
      <c r="AU237" s="203"/>
      <c r="AV237" s="208"/>
      <c r="AW237" s="205"/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7"/>
      <c r="W241" s="208"/>
      <c r="X241" s="205"/>
      <c r="Y241" s="526"/>
      <c r="Z241" s="203"/>
      <c r="AA241" s="207"/>
      <c r="AB241" s="208"/>
      <c r="AC241" s="205"/>
      <c r="AD241" s="526"/>
      <c r="AE241" s="203"/>
      <c r="AF241" s="207"/>
      <c r="AG241" s="208"/>
      <c r="AH241" s="205"/>
      <c r="AI241" s="526"/>
      <c r="AJ241" s="203"/>
      <c r="AK241" s="207"/>
      <c r="AL241" s="208"/>
      <c r="AM241" s="205"/>
      <c r="AN241" s="526"/>
      <c r="AO241" s="203"/>
      <c r="AP241" s="207"/>
      <c r="AQ241" s="208"/>
      <c r="AR241" s="205"/>
      <c r="AS241" s="526"/>
      <c r="AT241" s="203"/>
      <c r="AU241" s="207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600" t="s">
        <v>263</v>
      </c>
      <c r="C247" s="203">
        <v>1</v>
      </c>
      <c r="D247" s="206" t="s">
        <v>259</v>
      </c>
      <c r="E247" s="203">
        <v>20</v>
      </c>
      <c r="F247" s="203">
        <v>2600</v>
      </c>
      <c r="G247" s="208">
        <f t="shared" ref="G247:G255" si="311">F247/E247</f>
        <v>130</v>
      </c>
      <c r="H247" s="526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27">
        <f>IFERROR(AVERAGE(K247:K261),"-")</f>
        <v>317.58954702028939</v>
      </c>
      <c r="M247" s="209">
        <f>RANK(K247, K$247:$K$261)</f>
        <v>9</v>
      </c>
      <c r="N247" s="501"/>
      <c r="O247" s="501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26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26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26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26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26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26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26">
        <f>AVERAGE(AV247:AV261)</f>
        <v>331.48647696947495</v>
      </c>
    </row>
    <row r="248" spans="2:50" ht="14.25" customHeight="1">
      <c r="B248" s="501"/>
      <c r="C248" s="203">
        <v>2</v>
      </c>
      <c r="D248" s="206" t="s">
        <v>257</v>
      </c>
      <c r="E248" s="203">
        <v>16</v>
      </c>
      <c r="F248" s="203">
        <v>3000</v>
      </c>
      <c r="G248" s="208">
        <f t="shared" si="311"/>
        <v>187.5</v>
      </c>
      <c r="H248" s="526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27"/>
      <c r="M248" s="209">
        <f>RANK(K248, K$247:$K$261)</f>
        <v>8</v>
      </c>
      <c r="N248" s="501"/>
      <c r="O248" s="501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26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26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26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26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26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26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26"/>
    </row>
    <row r="249" spans="2:50" ht="14.25" customHeight="1">
      <c r="B249" s="501"/>
      <c r="C249" s="203">
        <v>3</v>
      </c>
      <c r="D249" s="206" t="s">
        <v>258</v>
      </c>
      <c r="E249" s="203">
        <v>6</v>
      </c>
      <c r="F249" s="203">
        <v>3600</v>
      </c>
      <c r="G249" s="208">
        <f t="shared" si="311"/>
        <v>600</v>
      </c>
      <c r="H249" s="526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27"/>
      <c r="M249" s="209">
        <f>RANK(K249, K$247:$K$261)</f>
        <v>2</v>
      </c>
      <c r="N249" s="501"/>
      <c r="O249" s="501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26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26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26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26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26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26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26"/>
    </row>
    <row r="250" spans="2:50" ht="14.25" customHeight="1">
      <c r="B250" s="501"/>
      <c r="C250" s="203">
        <v>4</v>
      </c>
      <c r="D250" s="206" t="s">
        <v>256</v>
      </c>
      <c r="E250" s="203">
        <v>11</v>
      </c>
      <c r="F250" s="203">
        <v>3273</v>
      </c>
      <c r="G250" s="208">
        <f t="shared" si="311"/>
        <v>297.54545454545456</v>
      </c>
      <c r="H250" s="526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27"/>
      <c r="M250" s="209">
        <f>RANK(K250, K$247:$K$261)</f>
        <v>4</v>
      </c>
      <c r="N250" s="501"/>
      <c r="O250" s="501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26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26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26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26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26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26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26"/>
    </row>
    <row r="251" spans="2:50" ht="14.25" customHeight="1">
      <c r="B251" s="501"/>
      <c r="C251" s="203">
        <v>5</v>
      </c>
      <c r="D251" s="206" t="s">
        <v>254</v>
      </c>
      <c r="E251" s="203">
        <v>12</v>
      </c>
      <c r="F251" s="203">
        <v>3273</v>
      </c>
      <c r="G251" s="208">
        <f t="shared" si="311"/>
        <v>272.75</v>
      </c>
      <c r="H251" s="526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27"/>
      <c r="M251" s="209">
        <f>RANK(K251, K$247:$K$261)</f>
        <v>5</v>
      </c>
      <c r="N251" s="501"/>
      <c r="O251" s="501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26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26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26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26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26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26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26"/>
    </row>
    <row r="252" spans="2:50" ht="14.25" customHeight="1">
      <c r="B252" s="501"/>
      <c r="C252" s="203">
        <v>6</v>
      </c>
      <c r="D252" s="206" t="s">
        <v>255</v>
      </c>
      <c r="E252" s="203">
        <v>11</v>
      </c>
      <c r="F252" s="203">
        <v>3000</v>
      </c>
      <c r="G252" s="208">
        <f t="shared" si="311"/>
        <v>272.72727272727275</v>
      </c>
      <c r="H252" s="526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27"/>
      <c r="M252" s="209">
        <f>RANK(K252, K$247:$K$261)</f>
        <v>6</v>
      </c>
      <c r="N252" s="501"/>
      <c r="O252" s="501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26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26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26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26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26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26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26"/>
    </row>
    <row r="253" spans="2:50" ht="14.25" customHeight="1">
      <c r="B253" s="501"/>
      <c r="C253" s="203">
        <v>7</v>
      </c>
      <c r="D253" s="206" t="s">
        <v>260</v>
      </c>
      <c r="E253" s="203">
        <v>6</v>
      </c>
      <c r="F253" s="203">
        <v>3600</v>
      </c>
      <c r="G253" s="208">
        <f t="shared" si="311"/>
        <v>600</v>
      </c>
      <c r="H253" s="526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27"/>
      <c r="M253" s="209">
        <f>RANK(K253, K$247:$K$261)</f>
        <v>1</v>
      </c>
      <c r="N253" s="501"/>
      <c r="O253" s="501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26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26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26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26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26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26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26"/>
    </row>
    <row r="254" spans="2:50" ht="14.25" customHeight="1">
      <c r="B254" s="501"/>
      <c r="C254" s="203">
        <v>8</v>
      </c>
      <c r="D254" s="206" t="s">
        <v>264</v>
      </c>
      <c r="E254" s="203">
        <v>6</v>
      </c>
      <c r="F254" s="203">
        <v>3600</v>
      </c>
      <c r="G254" s="208">
        <f t="shared" si="311"/>
        <v>600</v>
      </c>
      <c r="H254" s="526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27"/>
      <c r="M254" s="209">
        <f>RANK(K254, K$247:$K$261)</f>
        <v>3</v>
      </c>
      <c r="N254" s="501"/>
      <c r="O254" s="501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26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26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26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26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26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26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26"/>
    </row>
    <row r="255" spans="2:50" ht="14.25" customHeight="1">
      <c r="B255" s="501"/>
      <c r="C255" s="203">
        <v>9</v>
      </c>
      <c r="D255" s="206" t="s">
        <v>265</v>
      </c>
      <c r="E255" s="203">
        <v>15</v>
      </c>
      <c r="F255" s="203">
        <v>3600</v>
      </c>
      <c r="G255" s="208">
        <f t="shared" si="311"/>
        <v>240</v>
      </c>
      <c r="H255" s="526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27"/>
      <c r="M255" s="209">
        <f>RANK(K255, K$247:$K$261)</f>
        <v>7</v>
      </c>
      <c r="N255" s="501"/>
      <c r="O255" s="501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26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26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26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26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26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26"/>
      <c r="AT255" s="207"/>
      <c r="AU255" s="207"/>
      <c r="AV255" s="208"/>
      <c r="AW255" s="205"/>
      <c r="AX255" s="526"/>
    </row>
    <row r="256" spans="2:50" ht="14.25" customHeight="1">
      <c r="B256" s="501"/>
      <c r="C256" s="203">
        <v>10</v>
      </c>
      <c r="D256" s="206"/>
      <c r="E256" s="203"/>
      <c r="F256" s="203"/>
      <c r="G256" s="208"/>
      <c r="H256" s="526"/>
      <c r="I256" s="209"/>
      <c r="J256" s="209"/>
      <c r="K256" s="210"/>
      <c r="L256" s="527"/>
      <c r="M256" s="209"/>
      <c r="N256" s="501"/>
      <c r="O256" s="501"/>
      <c r="P256" s="207"/>
      <c r="Q256" s="207"/>
      <c r="R256" s="208"/>
      <c r="S256" s="205"/>
      <c r="T256" s="526"/>
      <c r="U256" s="207"/>
      <c r="V256" s="207"/>
      <c r="W256" s="208"/>
      <c r="X256" s="205"/>
      <c r="Y256" s="526"/>
      <c r="Z256" s="207"/>
      <c r="AA256" s="207"/>
      <c r="AB256" s="208"/>
      <c r="AC256" s="205"/>
      <c r="AD256" s="526"/>
      <c r="AE256" s="207"/>
      <c r="AF256" s="207"/>
      <c r="AG256" s="208"/>
      <c r="AH256" s="205"/>
      <c r="AI256" s="526"/>
      <c r="AJ256" s="207"/>
      <c r="AK256" s="207"/>
      <c r="AL256" s="208"/>
      <c r="AM256" s="205"/>
      <c r="AN256" s="526"/>
      <c r="AO256" s="207"/>
      <c r="AP256" s="207"/>
      <c r="AQ256" s="208"/>
      <c r="AR256" s="205"/>
      <c r="AS256" s="526"/>
      <c r="AT256" s="207"/>
      <c r="AU256" s="207"/>
      <c r="AV256" s="208"/>
      <c r="AW256" s="205"/>
      <c r="AX256" s="526"/>
    </row>
    <row r="257" spans="2:50" ht="14.25" customHeight="1">
      <c r="B257" s="501"/>
      <c r="C257" s="203">
        <v>11</v>
      </c>
      <c r="D257" s="206"/>
      <c r="E257" s="203"/>
      <c r="F257" s="203"/>
      <c r="G257" s="208"/>
      <c r="H257" s="526"/>
      <c r="I257" s="209"/>
      <c r="J257" s="209"/>
      <c r="K257" s="210"/>
      <c r="L257" s="527"/>
      <c r="M257" s="209"/>
      <c r="N257" s="501"/>
      <c r="O257" s="501"/>
      <c r="P257" s="207"/>
      <c r="Q257" s="207"/>
      <c r="R257" s="208"/>
      <c r="S257" s="205"/>
      <c r="T257" s="526"/>
      <c r="U257" s="207"/>
      <c r="V257" s="207"/>
      <c r="W257" s="208"/>
      <c r="X257" s="205"/>
      <c r="Y257" s="526"/>
      <c r="Z257" s="207"/>
      <c r="AA257" s="207"/>
      <c r="AB257" s="208"/>
      <c r="AC257" s="205"/>
      <c r="AD257" s="526"/>
      <c r="AE257" s="207"/>
      <c r="AF257" s="207"/>
      <c r="AG257" s="208"/>
      <c r="AH257" s="205"/>
      <c r="AI257" s="526"/>
      <c r="AJ257" s="207"/>
      <c r="AK257" s="207"/>
      <c r="AL257" s="208"/>
      <c r="AM257" s="205"/>
      <c r="AN257" s="526"/>
      <c r="AO257" s="207"/>
      <c r="AP257" s="207"/>
      <c r="AQ257" s="208"/>
      <c r="AR257" s="205"/>
      <c r="AS257" s="526"/>
      <c r="AT257" s="207"/>
      <c r="AU257" s="207"/>
      <c r="AV257" s="208"/>
      <c r="AW257" s="205"/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7"/>
      <c r="Q258" s="207"/>
      <c r="R258" s="208"/>
      <c r="S258" s="205"/>
      <c r="T258" s="526"/>
      <c r="U258" s="207"/>
      <c r="V258" s="207"/>
      <c r="W258" s="208"/>
      <c r="X258" s="205"/>
      <c r="Y258" s="526"/>
      <c r="Z258" s="207"/>
      <c r="AA258" s="207"/>
      <c r="AB258" s="208"/>
      <c r="AC258" s="205"/>
      <c r="AD258" s="526"/>
      <c r="AE258" s="207"/>
      <c r="AF258" s="207"/>
      <c r="AG258" s="208"/>
      <c r="AH258" s="205"/>
      <c r="AI258" s="526"/>
      <c r="AJ258" s="207"/>
      <c r="AK258" s="207"/>
      <c r="AL258" s="208"/>
      <c r="AM258" s="205"/>
      <c r="AN258" s="526"/>
      <c r="AO258" s="207"/>
      <c r="AP258" s="207"/>
      <c r="AQ258" s="208"/>
      <c r="AR258" s="205"/>
      <c r="AS258" s="526"/>
      <c r="AT258" s="207"/>
      <c r="AU258" s="207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7"/>
      <c r="Q259" s="207"/>
      <c r="R259" s="208"/>
      <c r="S259" s="205"/>
      <c r="T259" s="526"/>
      <c r="U259" s="207"/>
      <c r="V259" s="207"/>
      <c r="W259" s="208"/>
      <c r="X259" s="205"/>
      <c r="Y259" s="526"/>
      <c r="Z259" s="207"/>
      <c r="AA259" s="207"/>
      <c r="AB259" s="208"/>
      <c r="AC259" s="205"/>
      <c r="AD259" s="526"/>
      <c r="AE259" s="207"/>
      <c r="AF259" s="207"/>
      <c r="AG259" s="208"/>
      <c r="AH259" s="205"/>
      <c r="AI259" s="526"/>
      <c r="AJ259" s="207"/>
      <c r="AK259" s="207"/>
      <c r="AL259" s="208"/>
      <c r="AM259" s="205"/>
      <c r="AN259" s="526"/>
      <c r="AO259" s="207"/>
      <c r="AP259" s="207"/>
      <c r="AQ259" s="208"/>
      <c r="AR259" s="205"/>
      <c r="AS259" s="526"/>
      <c r="AT259" s="207"/>
      <c r="AU259" s="207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7"/>
      <c r="Q260" s="207"/>
      <c r="R260" s="208"/>
      <c r="S260" s="205"/>
      <c r="T260" s="526"/>
      <c r="U260" s="207"/>
      <c r="V260" s="207"/>
      <c r="W260" s="208"/>
      <c r="X260" s="205"/>
      <c r="Y260" s="526"/>
      <c r="Z260" s="207"/>
      <c r="AA260" s="207"/>
      <c r="AB260" s="208"/>
      <c r="AC260" s="205"/>
      <c r="AD260" s="526"/>
      <c r="AE260" s="207"/>
      <c r="AF260" s="207"/>
      <c r="AG260" s="208"/>
      <c r="AH260" s="205"/>
      <c r="AI260" s="526"/>
      <c r="AJ260" s="207"/>
      <c r="AK260" s="207"/>
      <c r="AL260" s="208"/>
      <c r="AM260" s="205"/>
      <c r="AN260" s="526"/>
      <c r="AO260" s="207"/>
      <c r="AP260" s="207"/>
      <c r="AQ260" s="208"/>
      <c r="AR260" s="205"/>
      <c r="AS260" s="526"/>
      <c r="AT260" s="207"/>
      <c r="AU260" s="207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7"/>
      <c r="Q261" s="207"/>
      <c r="R261" s="208"/>
      <c r="S261" s="205"/>
      <c r="T261" s="526"/>
      <c r="U261" s="207"/>
      <c r="V261" s="207"/>
      <c r="W261" s="208"/>
      <c r="X261" s="205"/>
      <c r="Y261" s="526"/>
      <c r="Z261" s="207"/>
      <c r="AA261" s="207"/>
      <c r="AB261" s="208"/>
      <c r="AC261" s="205"/>
      <c r="AD261" s="526"/>
      <c r="AE261" s="207"/>
      <c r="AF261" s="207"/>
      <c r="AG261" s="208"/>
      <c r="AH261" s="205"/>
      <c r="AI261" s="526"/>
      <c r="AJ261" s="207"/>
      <c r="AK261" s="207"/>
      <c r="AL261" s="208"/>
      <c r="AM261" s="205"/>
      <c r="AN261" s="526"/>
      <c r="AO261" s="207"/>
      <c r="AP261" s="207"/>
      <c r="AQ261" s="208"/>
      <c r="AR261" s="205"/>
      <c r="AS261" s="526"/>
      <c r="AT261" s="207"/>
      <c r="AU261" s="207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600" t="s">
        <v>263</v>
      </c>
      <c r="C267" s="203">
        <v>1</v>
      </c>
      <c r="D267" s="206" t="s">
        <v>259</v>
      </c>
      <c r="E267" s="203">
        <v>20</v>
      </c>
      <c r="F267" s="203">
        <v>2600</v>
      </c>
      <c r="G267" s="208">
        <f t="shared" ref="G267:G274" si="337">F267/E267</f>
        <v>130</v>
      </c>
      <c r="H267" s="526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27">
        <f>IFERROR(AVERAGE(K267:K281),"-")</f>
        <v>331.7330308071945</v>
      </c>
      <c r="M267" s="209">
        <f>RANK(K267, K$267:$K$281)</f>
        <v>8</v>
      </c>
      <c r="N267" s="501"/>
      <c r="O267" s="501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26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26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26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26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26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26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26">
        <f>AVERAGE(AV267:AV281)</f>
        <v>331.76012519181432</v>
      </c>
    </row>
    <row r="268" spans="2:50" ht="14.25" customHeight="1">
      <c r="B268" s="501"/>
      <c r="C268" s="203">
        <v>2</v>
      </c>
      <c r="D268" s="206" t="s">
        <v>257</v>
      </c>
      <c r="E268" s="203">
        <v>16</v>
      </c>
      <c r="F268" s="203">
        <v>3000</v>
      </c>
      <c r="G268" s="208">
        <f t="shared" si="337"/>
        <v>187.5</v>
      </c>
      <c r="H268" s="526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27"/>
      <c r="M268" s="209">
        <f>RANK(K268, K$267:$K$281)</f>
        <v>7</v>
      </c>
      <c r="N268" s="501"/>
      <c r="O268" s="501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26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26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26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26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26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26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26"/>
    </row>
    <row r="269" spans="2:50" ht="14.25" customHeight="1">
      <c r="B269" s="501"/>
      <c r="C269" s="203">
        <v>3</v>
      </c>
      <c r="D269" s="206" t="s">
        <v>258</v>
      </c>
      <c r="E269" s="203">
        <v>6</v>
      </c>
      <c r="F269" s="203">
        <v>3600</v>
      </c>
      <c r="G269" s="208">
        <f t="shared" si="337"/>
        <v>600</v>
      </c>
      <c r="H269" s="526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27"/>
      <c r="M269" s="209">
        <f>RANK(K269, K$267:$K$281)</f>
        <v>2</v>
      </c>
      <c r="N269" s="501"/>
      <c r="O269" s="501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26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26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26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26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26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26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26"/>
    </row>
    <row r="270" spans="2:50" ht="14.25" customHeight="1">
      <c r="B270" s="501"/>
      <c r="C270" s="203">
        <v>4</v>
      </c>
      <c r="D270" s="206" t="s">
        <v>256</v>
      </c>
      <c r="E270" s="203">
        <v>11</v>
      </c>
      <c r="F270" s="203">
        <v>3273</v>
      </c>
      <c r="G270" s="208">
        <f t="shared" si="337"/>
        <v>297.54545454545456</v>
      </c>
      <c r="H270" s="526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27"/>
      <c r="M270" s="209">
        <f>RANK(K270, K$267:$K$281)</f>
        <v>4</v>
      </c>
      <c r="N270" s="501"/>
      <c r="O270" s="501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26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26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26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26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26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26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26"/>
    </row>
    <row r="271" spans="2:50" ht="14.25" customHeight="1">
      <c r="B271" s="501"/>
      <c r="C271" s="203">
        <v>5</v>
      </c>
      <c r="D271" s="206" t="s">
        <v>254</v>
      </c>
      <c r="E271" s="203">
        <v>12</v>
      </c>
      <c r="F271" s="203">
        <v>3273</v>
      </c>
      <c r="G271" s="208">
        <f t="shared" si="337"/>
        <v>272.75</v>
      </c>
      <c r="H271" s="526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27"/>
      <c r="M271" s="209">
        <f>RANK(K271, K$267:$K$281)</f>
        <v>5</v>
      </c>
      <c r="N271" s="501"/>
      <c r="O271" s="501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26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26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26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26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26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26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26"/>
    </row>
    <row r="272" spans="2:50" ht="14.25" customHeight="1">
      <c r="B272" s="501"/>
      <c r="C272" s="203">
        <v>6</v>
      </c>
      <c r="D272" s="206" t="s">
        <v>255</v>
      </c>
      <c r="E272" s="203">
        <v>11</v>
      </c>
      <c r="F272" s="203">
        <v>3000</v>
      </c>
      <c r="G272" s="208">
        <f t="shared" si="337"/>
        <v>272.72727272727275</v>
      </c>
      <c r="H272" s="526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27"/>
      <c r="M272" s="209">
        <f>RANK(K272, K$267:$K$281)</f>
        <v>6</v>
      </c>
      <c r="N272" s="501"/>
      <c r="O272" s="501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26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26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26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26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26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26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26"/>
    </row>
    <row r="273" spans="2:50" ht="14.25" customHeight="1">
      <c r="B273" s="501"/>
      <c r="C273" s="203">
        <v>7</v>
      </c>
      <c r="D273" s="206" t="s">
        <v>260</v>
      </c>
      <c r="E273" s="203">
        <v>6</v>
      </c>
      <c r="F273" s="203">
        <v>3600</v>
      </c>
      <c r="G273" s="208">
        <f t="shared" si="337"/>
        <v>600</v>
      </c>
      <c r="H273" s="526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27"/>
      <c r="M273" s="209">
        <f>RANK(K273, K$267:$K$281)</f>
        <v>3</v>
      </c>
      <c r="N273" s="501"/>
      <c r="O273" s="501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26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26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26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26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26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26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26"/>
    </row>
    <row r="274" spans="2:50" ht="14.25" customHeight="1">
      <c r="B274" s="501"/>
      <c r="C274" s="203">
        <v>8</v>
      </c>
      <c r="D274" s="206" t="s">
        <v>264</v>
      </c>
      <c r="E274" s="203">
        <v>6</v>
      </c>
      <c r="F274" s="203">
        <v>3600</v>
      </c>
      <c r="G274" s="208">
        <f t="shared" si="337"/>
        <v>600</v>
      </c>
      <c r="H274" s="526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27"/>
      <c r="M274" s="209">
        <f>RANK(K274, K$267:$K$281)</f>
        <v>1</v>
      </c>
      <c r="N274" s="501"/>
      <c r="O274" s="501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26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26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26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26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26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26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26"/>
    </row>
    <row r="275" spans="2:50" ht="14.25" customHeight="1">
      <c r="B275" s="501"/>
      <c r="C275" s="203">
        <v>9</v>
      </c>
      <c r="D275" s="206"/>
      <c r="E275" s="203"/>
      <c r="F275" s="203"/>
      <c r="G275" s="208"/>
      <c r="H275" s="526"/>
      <c r="I275" s="209"/>
      <c r="J275" s="209"/>
      <c r="K275" s="210"/>
      <c r="L275" s="527"/>
      <c r="M275" s="209"/>
      <c r="N275" s="501"/>
      <c r="O275" s="501"/>
      <c r="P275" s="207"/>
      <c r="Q275" s="207"/>
      <c r="R275" s="208"/>
      <c r="S275" s="205"/>
      <c r="T275" s="526"/>
      <c r="U275" s="207"/>
      <c r="V275" s="207"/>
      <c r="W275" s="208"/>
      <c r="X275" s="205"/>
      <c r="Y275" s="526"/>
      <c r="Z275" s="207"/>
      <c r="AA275" s="207"/>
      <c r="AB275" s="208"/>
      <c r="AC275" s="205"/>
      <c r="AD275" s="526"/>
      <c r="AE275" s="207"/>
      <c r="AF275" s="207"/>
      <c r="AG275" s="208"/>
      <c r="AH275" s="205"/>
      <c r="AI275" s="526"/>
      <c r="AJ275" s="207"/>
      <c r="AK275" s="207"/>
      <c r="AL275" s="208"/>
      <c r="AM275" s="205"/>
      <c r="AN275" s="526"/>
      <c r="AO275" s="207"/>
      <c r="AP275" s="207"/>
      <c r="AQ275" s="208"/>
      <c r="AR275" s="205"/>
      <c r="AS275" s="526"/>
      <c r="AT275" s="207"/>
      <c r="AU275" s="207"/>
      <c r="AV275" s="208"/>
      <c r="AW275" s="205"/>
      <c r="AX275" s="526"/>
    </row>
    <row r="276" spans="2:50" ht="14.25" customHeight="1">
      <c r="B276" s="501"/>
      <c r="C276" s="203">
        <v>10</v>
      </c>
      <c r="D276" s="206"/>
      <c r="E276" s="203"/>
      <c r="F276" s="203"/>
      <c r="G276" s="208"/>
      <c r="H276" s="526"/>
      <c r="I276" s="209"/>
      <c r="J276" s="209"/>
      <c r="K276" s="210"/>
      <c r="L276" s="527"/>
      <c r="M276" s="209"/>
      <c r="N276" s="501"/>
      <c r="O276" s="501"/>
      <c r="P276" s="207"/>
      <c r="Q276" s="207"/>
      <c r="R276" s="208"/>
      <c r="S276" s="205"/>
      <c r="T276" s="526"/>
      <c r="U276" s="207"/>
      <c r="V276" s="207"/>
      <c r="W276" s="208"/>
      <c r="X276" s="205"/>
      <c r="Y276" s="526"/>
      <c r="Z276" s="207"/>
      <c r="AA276" s="207"/>
      <c r="AB276" s="208"/>
      <c r="AC276" s="205"/>
      <c r="AD276" s="526"/>
      <c r="AE276" s="207"/>
      <c r="AF276" s="207"/>
      <c r="AG276" s="208"/>
      <c r="AH276" s="205"/>
      <c r="AI276" s="526"/>
      <c r="AJ276" s="207"/>
      <c r="AK276" s="207"/>
      <c r="AL276" s="208"/>
      <c r="AM276" s="205"/>
      <c r="AN276" s="526"/>
      <c r="AO276" s="207"/>
      <c r="AP276" s="207"/>
      <c r="AQ276" s="208"/>
      <c r="AR276" s="205"/>
      <c r="AS276" s="526"/>
      <c r="AT276" s="207"/>
      <c r="AU276" s="207"/>
      <c r="AV276" s="208"/>
      <c r="AW276" s="205"/>
      <c r="AX276" s="526"/>
    </row>
    <row r="277" spans="2:50" ht="14.25" customHeight="1">
      <c r="B277" s="501"/>
      <c r="C277" s="203">
        <v>11</v>
      </c>
      <c r="D277" s="206"/>
      <c r="E277" s="203"/>
      <c r="F277" s="203"/>
      <c r="G277" s="208"/>
      <c r="H277" s="526"/>
      <c r="I277" s="209"/>
      <c r="J277" s="209"/>
      <c r="K277" s="210"/>
      <c r="L277" s="527"/>
      <c r="M277" s="209"/>
      <c r="N277" s="501"/>
      <c r="O277" s="501"/>
      <c r="P277" s="207"/>
      <c r="Q277" s="207"/>
      <c r="R277" s="208"/>
      <c r="S277" s="205"/>
      <c r="T277" s="526"/>
      <c r="U277" s="207"/>
      <c r="V277" s="207"/>
      <c r="W277" s="208"/>
      <c r="X277" s="205"/>
      <c r="Y277" s="526"/>
      <c r="Z277" s="207"/>
      <c r="AA277" s="207"/>
      <c r="AB277" s="208"/>
      <c r="AC277" s="205"/>
      <c r="AD277" s="526"/>
      <c r="AE277" s="207"/>
      <c r="AF277" s="207"/>
      <c r="AG277" s="208"/>
      <c r="AH277" s="205"/>
      <c r="AI277" s="526"/>
      <c r="AJ277" s="207"/>
      <c r="AK277" s="207"/>
      <c r="AL277" s="208"/>
      <c r="AM277" s="205"/>
      <c r="AN277" s="526"/>
      <c r="AO277" s="207"/>
      <c r="AP277" s="207"/>
      <c r="AQ277" s="208"/>
      <c r="AR277" s="205"/>
      <c r="AS277" s="526"/>
      <c r="AT277" s="207"/>
      <c r="AU277" s="207"/>
      <c r="AV277" s="208"/>
      <c r="AW277" s="205"/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7"/>
      <c r="Q278" s="207"/>
      <c r="R278" s="208"/>
      <c r="S278" s="205"/>
      <c r="T278" s="526"/>
      <c r="U278" s="207"/>
      <c r="V278" s="207"/>
      <c r="W278" s="208"/>
      <c r="X278" s="205"/>
      <c r="Y278" s="526"/>
      <c r="Z278" s="207"/>
      <c r="AA278" s="207"/>
      <c r="AB278" s="208"/>
      <c r="AC278" s="205"/>
      <c r="AD278" s="526"/>
      <c r="AE278" s="207"/>
      <c r="AF278" s="207"/>
      <c r="AG278" s="208"/>
      <c r="AH278" s="205"/>
      <c r="AI278" s="526"/>
      <c r="AJ278" s="207"/>
      <c r="AK278" s="207"/>
      <c r="AL278" s="208"/>
      <c r="AM278" s="205"/>
      <c r="AN278" s="526"/>
      <c r="AO278" s="207"/>
      <c r="AP278" s="207"/>
      <c r="AQ278" s="208"/>
      <c r="AR278" s="205"/>
      <c r="AS278" s="526"/>
      <c r="AT278" s="207"/>
      <c r="AU278" s="207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7"/>
      <c r="W281" s="208"/>
      <c r="X281" s="205"/>
      <c r="Y281" s="526"/>
      <c r="Z281" s="203"/>
      <c r="AA281" s="207"/>
      <c r="AB281" s="208"/>
      <c r="AC281" s="205"/>
      <c r="AD281" s="526"/>
      <c r="AE281" s="203"/>
      <c r="AF281" s="207"/>
      <c r="AG281" s="208"/>
      <c r="AH281" s="205"/>
      <c r="AI281" s="526"/>
      <c r="AJ281" s="203"/>
      <c r="AK281" s="207"/>
      <c r="AL281" s="208"/>
      <c r="AM281" s="205"/>
      <c r="AN281" s="526"/>
      <c r="AO281" s="203"/>
      <c r="AP281" s="207"/>
      <c r="AQ281" s="208"/>
      <c r="AR281" s="205"/>
      <c r="AS281" s="526"/>
      <c r="AT281" s="203"/>
      <c r="AU281" s="207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81"/>
  <sheetViews>
    <sheetView zoomScaleNormal="100" workbookViewId="0">
      <pane xSplit="13" ySplit="3" topLeftCell="N249" activePane="bottomRight" state="frozen"/>
      <selection pane="bottomRight" activeCell="A262" sqref="A262:XFD28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2" t="s">
        <v>128</v>
      </c>
      <c r="C1" s="198">
        <f>AVERAGE(L187,L207,L227,L247,L267)</f>
        <v>475.34232639250843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266</v>
      </c>
      <c r="C7" s="203">
        <v>1</v>
      </c>
      <c r="D7" s="206" t="s">
        <v>267</v>
      </c>
      <c r="E7" s="207">
        <v>16</v>
      </c>
      <c r="F7" s="203">
        <v>1750</v>
      </c>
      <c r="G7" s="208">
        <f>F7/E7</f>
        <v>109.375</v>
      </c>
      <c r="H7" s="526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27">
        <f>IFERROR(AVERAGE(K7:K21),"-")</f>
        <v>219.84671763913875</v>
      </c>
      <c r="M7" s="209">
        <f>RANK(K7, K$7:$K$21)</f>
        <v>2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26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26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26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26">
        <f>AVERAGE(AV7:AV21)</f>
        <v>219.83855865932685</v>
      </c>
    </row>
    <row r="8" spans="1:50" ht="14.25" hidden="1" customHeight="1" outlineLevel="1">
      <c r="B8" s="501"/>
      <c r="C8" s="203">
        <v>2</v>
      </c>
      <c r="D8" s="206" t="s">
        <v>268</v>
      </c>
      <c r="E8" s="207">
        <v>6</v>
      </c>
      <c r="F8" s="203">
        <v>2600</v>
      </c>
      <c r="G8" s="208">
        <f t="shared" ref="G8" si="6">F8/E8</f>
        <v>433.33333333333331</v>
      </c>
      <c r="H8" s="526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27"/>
      <c r="M8" s="209">
        <f>RANK(K8, K$7:$K$21)</f>
        <v>1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26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26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26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26"/>
    </row>
    <row r="9" spans="1:50" ht="14.25" hidden="1" customHeight="1" outlineLevel="1">
      <c r="B9" s="501"/>
      <c r="C9" s="203">
        <v>3</v>
      </c>
      <c r="D9" s="206"/>
      <c r="E9" s="207"/>
      <c r="F9" s="203"/>
      <c r="G9" s="208"/>
      <c r="H9" s="526"/>
      <c r="I9" s="209"/>
      <c r="J9" s="209"/>
      <c r="K9" s="210"/>
      <c r="L9" s="527"/>
      <c r="M9" s="209"/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/>
      <c r="AF9" s="207"/>
      <c r="AG9" s="208"/>
      <c r="AH9" s="205"/>
      <c r="AI9" s="526"/>
      <c r="AJ9" s="203"/>
      <c r="AK9" s="207"/>
      <c r="AL9" s="208"/>
      <c r="AM9" s="205"/>
      <c r="AN9" s="526"/>
      <c r="AO9" s="203"/>
      <c r="AP9" s="207"/>
      <c r="AQ9" s="208"/>
      <c r="AR9" s="205"/>
      <c r="AS9" s="526"/>
      <c r="AT9" s="203"/>
      <c r="AU9" s="207"/>
      <c r="AV9" s="208"/>
      <c r="AW9" s="205"/>
      <c r="AX9" s="526"/>
    </row>
    <row r="10" spans="1:50" ht="14.25" hidden="1" customHeight="1" outlineLevel="1">
      <c r="B10" s="501"/>
      <c r="C10" s="203">
        <v>4</v>
      </c>
      <c r="D10" s="206"/>
      <c r="E10" s="207"/>
      <c r="F10" s="203"/>
      <c r="G10" s="208"/>
      <c r="H10" s="526"/>
      <c r="I10" s="209"/>
      <c r="J10" s="209"/>
      <c r="K10" s="210"/>
      <c r="L10" s="527"/>
      <c r="M10" s="209"/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/>
      <c r="AF10" s="207"/>
      <c r="AG10" s="208"/>
      <c r="AH10" s="205"/>
      <c r="AI10" s="526"/>
      <c r="AJ10" s="203"/>
      <c r="AK10" s="207"/>
      <c r="AL10" s="208"/>
      <c r="AM10" s="205"/>
      <c r="AN10" s="526"/>
      <c r="AO10" s="203"/>
      <c r="AP10" s="207"/>
      <c r="AQ10" s="208"/>
      <c r="AR10" s="205"/>
      <c r="AS10" s="526"/>
      <c r="AT10" s="203"/>
      <c r="AU10" s="207"/>
      <c r="AV10" s="208"/>
      <c r="AW10" s="205"/>
      <c r="AX10" s="526"/>
    </row>
    <row r="11" spans="1:50" ht="14.25" hidden="1" customHeight="1" outlineLevel="1">
      <c r="B11" s="501"/>
      <c r="C11" s="203">
        <v>5</v>
      </c>
      <c r="D11" s="206"/>
      <c r="E11" s="207"/>
      <c r="F11" s="203"/>
      <c r="G11" s="208"/>
      <c r="H11" s="526"/>
      <c r="I11" s="209"/>
      <c r="J11" s="209"/>
      <c r="K11" s="210"/>
      <c r="L11" s="527"/>
      <c r="M11" s="209"/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/>
      <c r="AF11" s="207"/>
      <c r="AG11" s="208"/>
      <c r="AH11" s="205"/>
      <c r="AI11" s="526"/>
      <c r="AJ11" s="203"/>
      <c r="AK11" s="207"/>
      <c r="AL11" s="208"/>
      <c r="AM11" s="205"/>
      <c r="AN11" s="526"/>
      <c r="AO11" s="203"/>
      <c r="AP11" s="207"/>
      <c r="AQ11" s="208"/>
      <c r="AR11" s="205"/>
      <c r="AS11" s="526"/>
      <c r="AT11" s="203"/>
      <c r="AU11" s="207"/>
      <c r="AV11" s="208"/>
      <c r="AW11" s="205"/>
      <c r="AX11" s="526"/>
    </row>
    <row r="12" spans="1:50" ht="14.25" hidden="1" customHeight="1" outlineLevel="1">
      <c r="B12" s="501"/>
      <c r="C12" s="203">
        <v>6</v>
      </c>
      <c r="D12" s="206"/>
      <c r="E12" s="207"/>
      <c r="F12" s="203"/>
      <c r="G12" s="208"/>
      <c r="H12" s="526"/>
      <c r="I12" s="209"/>
      <c r="J12" s="209"/>
      <c r="K12" s="210"/>
      <c r="L12" s="527"/>
      <c r="M12" s="209"/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/>
      <c r="AF12" s="207"/>
      <c r="AG12" s="208"/>
      <c r="AH12" s="205"/>
      <c r="AI12" s="526"/>
      <c r="AJ12" s="203"/>
      <c r="AK12" s="207"/>
      <c r="AL12" s="208"/>
      <c r="AM12" s="205"/>
      <c r="AN12" s="526"/>
      <c r="AO12" s="203"/>
      <c r="AP12" s="207"/>
      <c r="AQ12" s="208"/>
      <c r="AR12" s="205"/>
      <c r="AS12" s="526"/>
      <c r="AT12" s="203"/>
      <c r="AU12" s="207"/>
      <c r="AV12" s="208"/>
      <c r="AW12" s="205"/>
      <c r="AX12" s="526"/>
    </row>
    <row r="13" spans="1:50" ht="14.25" hidden="1" customHeight="1" outlineLevel="1">
      <c r="B13" s="501"/>
      <c r="C13" s="203">
        <v>7</v>
      </c>
      <c r="D13" s="206"/>
      <c r="E13" s="207"/>
      <c r="F13" s="203"/>
      <c r="G13" s="208"/>
      <c r="H13" s="526"/>
      <c r="I13" s="209"/>
      <c r="J13" s="209"/>
      <c r="K13" s="210"/>
      <c r="L13" s="527"/>
      <c r="M13" s="209"/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/>
      <c r="AF13" s="207"/>
      <c r="AG13" s="208"/>
      <c r="AH13" s="205"/>
      <c r="AI13" s="526"/>
      <c r="AJ13" s="203"/>
      <c r="AK13" s="207"/>
      <c r="AL13" s="208"/>
      <c r="AM13" s="205"/>
      <c r="AN13" s="526"/>
      <c r="AO13" s="203"/>
      <c r="AP13" s="207"/>
      <c r="AQ13" s="208"/>
      <c r="AR13" s="205"/>
      <c r="AS13" s="526"/>
      <c r="AT13" s="203"/>
      <c r="AU13" s="207"/>
      <c r="AV13" s="208"/>
      <c r="AW13" s="205"/>
      <c r="AX13" s="526"/>
    </row>
    <row r="14" spans="1:50" ht="14.25" hidden="1" customHeight="1" outlineLevel="1">
      <c r="B14" s="501"/>
      <c r="C14" s="203">
        <v>8</v>
      </c>
      <c r="D14" s="206"/>
      <c r="E14" s="207"/>
      <c r="F14" s="203"/>
      <c r="G14" s="208"/>
      <c r="H14" s="526"/>
      <c r="I14" s="209"/>
      <c r="J14" s="209"/>
      <c r="K14" s="210"/>
      <c r="L14" s="527"/>
      <c r="M14" s="209"/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/>
      <c r="AF14" s="207"/>
      <c r="AG14" s="208"/>
      <c r="AH14" s="205"/>
      <c r="AI14" s="526"/>
      <c r="AJ14" s="203"/>
      <c r="AK14" s="207"/>
      <c r="AL14" s="208"/>
      <c r="AM14" s="205"/>
      <c r="AN14" s="526"/>
      <c r="AO14" s="203"/>
      <c r="AP14" s="207"/>
      <c r="AQ14" s="208"/>
      <c r="AR14" s="205"/>
      <c r="AS14" s="526"/>
      <c r="AT14" s="203"/>
      <c r="AU14" s="207"/>
      <c r="AV14" s="208"/>
      <c r="AW14" s="205"/>
      <c r="AX14" s="526"/>
    </row>
    <row r="15" spans="1:50" ht="14.25" hidden="1" customHeight="1" outlineLevel="1">
      <c r="B15" s="501"/>
      <c r="C15" s="203">
        <v>9</v>
      </c>
      <c r="D15" s="206"/>
      <c r="E15" s="207"/>
      <c r="F15" s="203"/>
      <c r="G15" s="208"/>
      <c r="H15" s="526"/>
      <c r="I15" s="209"/>
      <c r="J15" s="209"/>
      <c r="K15" s="210"/>
      <c r="L15" s="527"/>
      <c r="M15" s="209"/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/>
      <c r="AF15" s="207"/>
      <c r="AG15" s="208"/>
      <c r="AH15" s="205"/>
      <c r="AI15" s="526"/>
      <c r="AJ15" s="203"/>
      <c r="AK15" s="207"/>
      <c r="AL15" s="208"/>
      <c r="AM15" s="205"/>
      <c r="AN15" s="526"/>
      <c r="AO15" s="203"/>
      <c r="AP15" s="207"/>
      <c r="AQ15" s="208"/>
      <c r="AR15" s="205"/>
      <c r="AS15" s="526"/>
      <c r="AT15" s="203"/>
      <c r="AU15" s="207"/>
      <c r="AV15" s="208"/>
      <c r="AW15" s="205"/>
      <c r="AX15" s="526"/>
    </row>
    <row r="16" spans="1:50" ht="14.25" hidden="1" customHeight="1" outlineLevel="1">
      <c r="B16" s="501"/>
      <c r="C16" s="203">
        <v>10</v>
      </c>
      <c r="D16" s="206"/>
      <c r="E16" s="207"/>
      <c r="F16" s="203"/>
      <c r="G16" s="208"/>
      <c r="H16" s="526"/>
      <c r="I16" s="209"/>
      <c r="J16" s="209"/>
      <c r="K16" s="210"/>
      <c r="L16" s="527"/>
      <c r="M16" s="209"/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/>
      <c r="AF16" s="207"/>
      <c r="AG16" s="208"/>
      <c r="AH16" s="205"/>
      <c r="AI16" s="526"/>
      <c r="AJ16" s="203"/>
      <c r="AK16" s="207"/>
      <c r="AL16" s="208"/>
      <c r="AM16" s="205"/>
      <c r="AN16" s="526"/>
      <c r="AO16" s="203"/>
      <c r="AP16" s="207"/>
      <c r="AQ16" s="208"/>
      <c r="AR16" s="205"/>
      <c r="AS16" s="526"/>
      <c r="AT16" s="203"/>
      <c r="AU16" s="207"/>
      <c r="AV16" s="208"/>
      <c r="AW16" s="205"/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3"/>
      <c r="AV17" s="203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3"/>
      <c r="AV18" s="203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3"/>
      <c r="AV19" s="203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3"/>
      <c r="AV20" s="203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8">U22+1</f>
        <v>45876</v>
      </c>
      <c r="AA22" s="588"/>
      <c r="AB22" s="588"/>
      <c r="AC22" s="588"/>
      <c r="AD22" s="588"/>
      <c r="AE22" s="589">
        <f t="shared" ref="AE22" si="9">Z22+1</f>
        <v>45877</v>
      </c>
      <c r="AF22" s="590"/>
      <c r="AG22" s="590"/>
      <c r="AH22" s="590"/>
      <c r="AI22" s="590"/>
      <c r="AJ22" s="587">
        <f t="shared" ref="AJ22" si="10">AE22+1</f>
        <v>45878</v>
      </c>
      <c r="AK22" s="587"/>
      <c r="AL22" s="587"/>
      <c r="AM22" s="587"/>
      <c r="AN22" s="587"/>
      <c r="AO22" s="589">
        <f t="shared" ref="AO22" si="11">AJ22+1</f>
        <v>45879</v>
      </c>
      <c r="AP22" s="590"/>
      <c r="AQ22" s="590"/>
      <c r="AR22" s="590"/>
      <c r="AS22" s="590"/>
      <c r="AT22" s="587">
        <f t="shared" ref="AT22" si="12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3">Z22</f>
        <v>45876</v>
      </c>
      <c r="AA23" s="594"/>
      <c r="AB23" s="594"/>
      <c r="AC23" s="594"/>
      <c r="AD23" s="594"/>
      <c r="AE23" s="595">
        <f t="shared" ref="AE23" si="14">AE22</f>
        <v>45877</v>
      </c>
      <c r="AF23" s="595"/>
      <c r="AG23" s="595"/>
      <c r="AH23" s="595"/>
      <c r="AI23" s="595"/>
      <c r="AJ23" s="594">
        <f t="shared" ref="AJ23" si="15">AJ22</f>
        <v>45878</v>
      </c>
      <c r="AK23" s="594"/>
      <c r="AL23" s="594"/>
      <c r="AM23" s="594"/>
      <c r="AN23" s="594"/>
      <c r="AO23" s="595">
        <f t="shared" ref="AO23" si="16">AO22</f>
        <v>45879</v>
      </c>
      <c r="AP23" s="595"/>
      <c r="AQ23" s="595"/>
      <c r="AR23" s="595"/>
      <c r="AS23" s="595"/>
      <c r="AT23" s="594">
        <f t="shared" ref="AT23" si="17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266</v>
      </c>
      <c r="C27" s="203">
        <v>1</v>
      </c>
      <c r="D27" s="206" t="s">
        <v>269</v>
      </c>
      <c r="E27" s="207">
        <v>6</v>
      </c>
      <c r="F27" s="203">
        <v>2600</v>
      </c>
      <c r="G27" s="208">
        <f t="shared" ref="G27:G28" si="18">F27/E27</f>
        <v>433.33333333333331</v>
      </c>
      <c r="H27" s="526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27">
        <f>IFERROR(AVERAGE(K27:K41),"-")</f>
        <v>355.84274710920249</v>
      </c>
      <c r="M27" s="209">
        <f>RANK(K27, K$27:$K$41)</f>
        <v>2</v>
      </c>
      <c r="N27" s="501"/>
      <c r="O27" s="501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26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26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26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01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01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01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01">
        <f>AVERAGE(AV27:AV41)</f>
        <v>359.11931601123945</v>
      </c>
    </row>
    <row r="28" spans="2:50" ht="14.25" hidden="1" customHeight="1" outlineLevel="1">
      <c r="B28" s="501"/>
      <c r="C28" s="203">
        <v>2</v>
      </c>
      <c r="D28" s="206" t="s">
        <v>270</v>
      </c>
      <c r="E28" s="207">
        <v>6</v>
      </c>
      <c r="F28" s="203">
        <v>2600</v>
      </c>
      <c r="G28" s="208">
        <f t="shared" si="18"/>
        <v>433.33333333333331</v>
      </c>
      <c r="H28" s="526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27"/>
      <c r="M28" s="209">
        <f>RANK(K28, K$27:$K$41)</f>
        <v>1</v>
      </c>
      <c r="N28" s="501"/>
      <c r="O28" s="501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26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26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26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01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01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01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01"/>
    </row>
    <row r="29" spans="2:50" ht="14.25" hidden="1" customHeight="1" outlineLevel="1">
      <c r="B29" s="501"/>
      <c r="C29" s="203">
        <v>3</v>
      </c>
      <c r="D29" s="206"/>
      <c r="E29" s="207"/>
      <c r="F29" s="203"/>
      <c r="G29" s="208"/>
      <c r="H29" s="526"/>
      <c r="I29" s="209"/>
      <c r="J29" s="209"/>
      <c r="K29" s="210"/>
      <c r="L29" s="527"/>
      <c r="M29" s="209"/>
      <c r="N29" s="501"/>
      <c r="O29" s="501"/>
      <c r="P29" s="203"/>
      <c r="Q29" s="207"/>
      <c r="R29" s="208"/>
      <c r="S29" s="205"/>
      <c r="T29" s="526"/>
      <c r="U29" s="203"/>
      <c r="V29" s="207"/>
      <c r="W29" s="208"/>
      <c r="X29" s="205"/>
      <c r="Y29" s="526"/>
      <c r="Z29" s="203"/>
      <c r="AA29" s="207"/>
      <c r="AB29" s="208"/>
      <c r="AC29" s="205"/>
      <c r="AD29" s="526"/>
      <c r="AE29" s="203"/>
      <c r="AF29" s="207"/>
      <c r="AG29" s="208"/>
      <c r="AH29" s="205"/>
      <c r="AI29" s="501"/>
      <c r="AJ29" s="203"/>
      <c r="AK29" s="207"/>
      <c r="AL29" s="208"/>
      <c r="AM29" s="205"/>
      <c r="AN29" s="501"/>
      <c r="AO29" s="203"/>
      <c r="AP29" s="207"/>
      <c r="AQ29" s="208"/>
      <c r="AR29" s="205"/>
      <c r="AS29" s="501"/>
      <c r="AT29" s="203"/>
      <c r="AU29" s="207"/>
      <c r="AV29" s="208"/>
      <c r="AW29" s="205"/>
      <c r="AX29" s="501"/>
    </row>
    <row r="30" spans="2:50" ht="14.25" hidden="1" customHeight="1" outlineLevel="1">
      <c r="B30" s="501"/>
      <c r="C30" s="203">
        <v>4</v>
      </c>
      <c r="D30" s="206"/>
      <c r="E30" s="207"/>
      <c r="F30" s="203"/>
      <c r="G30" s="208"/>
      <c r="H30" s="526"/>
      <c r="I30" s="209"/>
      <c r="J30" s="209"/>
      <c r="K30" s="210"/>
      <c r="L30" s="527"/>
      <c r="M30" s="209"/>
      <c r="N30" s="501"/>
      <c r="O30" s="501"/>
      <c r="P30" s="203"/>
      <c r="Q30" s="207"/>
      <c r="R30" s="208"/>
      <c r="S30" s="205"/>
      <c r="T30" s="526"/>
      <c r="U30" s="203"/>
      <c r="V30" s="207"/>
      <c r="W30" s="208"/>
      <c r="X30" s="205"/>
      <c r="Y30" s="526"/>
      <c r="Z30" s="203"/>
      <c r="AA30" s="207"/>
      <c r="AB30" s="208"/>
      <c r="AC30" s="205"/>
      <c r="AD30" s="526"/>
      <c r="AE30" s="203"/>
      <c r="AF30" s="207"/>
      <c r="AG30" s="208"/>
      <c r="AH30" s="205"/>
      <c r="AI30" s="501"/>
      <c r="AJ30" s="203"/>
      <c r="AK30" s="207"/>
      <c r="AL30" s="208"/>
      <c r="AM30" s="205"/>
      <c r="AN30" s="501"/>
      <c r="AO30" s="203"/>
      <c r="AP30" s="207"/>
      <c r="AQ30" s="208"/>
      <c r="AR30" s="205"/>
      <c r="AS30" s="501"/>
      <c r="AT30" s="203"/>
      <c r="AU30" s="207"/>
      <c r="AV30" s="208"/>
      <c r="AW30" s="205"/>
      <c r="AX30" s="501"/>
    </row>
    <row r="31" spans="2:50" ht="14.25" hidden="1" customHeight="1" outlineLevel="1">
      <c r="B31" s="501"/>
      <c r="C31" s="203">
        <v>5</v>
      </c>
      <c r="D31" s="206"/>
      <c r="E31" s="207"/>
      <c r="F31" s="203"/>
      <c r="G31" s="208"/>
      <c r="H31" s="526"/>
      <c r="I31" s="209"/>
      <c r="J31" s="209"/>
      <c r="K31" s="210"/>
      <c r="L31" s="527"/>
      <c r="M31" s="209"/>
      <c r="N31" s="501"/>
      <c r="O31" s="501"/>
      <c r="P31" s="203"/>
      <c r="Q31" s="207"/>
      <c r="R31" s="208"/>
      <c r="S31" s="205"/>
      <c r="T31" s="526"/>
      <c r="U31" s="203"/>
      <c r="V31" s="207"/>
      <c r="W31" s="208"/>
      <c r="X31" s="205"/>
      <c r="Y31" s="526"/>
      <c r="Z31" s="203"/>
      <c r="AA31" s="207"/>
      <c r="AB31" s="208"/>
      <c r="AC31" s="205"/>
      <c r="AD31" s="526"/>
      <c r="AE31" s="203"/>
      <c r="AF31" s="207"/>
      <c r="AG31" s="208"/>
      <c r="AH31" s="205"/>
      <c r="AI31" s="501"/>
      <c r="AJ31" s="203"/>
      <c r="AK31" s="207"/>
      <c r="AL31" s="208"/>
      <c r="AM31" s="205"/>
      <c r="AN31" s="501"/>
      <c r="AO31" s="203"/>
      <c r="AP31" s="207"/>
      <c r="AQ31" s="208"/>
      <c r="AR31" s="205"/>
      <c r="AS31" s="501"/>
      <c r="AT31" s="203"/>
      <c r="AU31" s="207"/>
      <c r="AV31" s="208"/>
      <c r="AW31" s="205"/>
      <c r="AX31" s="501"/>
    </row>
    <row r="32" spans="2:50" ht="14.25" hidden="1" customHeight="1" outlineLevel="1">
      <c r="B32" s="501"/>
      <c r="C32" s="203">
        <v>6</v>
      </c>
      <c r="D32" s="206"/>
      <c r="E32" s="207"/>
      <c r="F32" s="203"/>
      <c r="G32" s="208"/>
      <c r="H32" s="526"/>
      <c r="I32" s="209"/>
      <c r="J32" s="209"/>
      <c r="K32" s="210"/>
      <c r="L32" s="527"/>
      <c r="M32" s="209"/>
      <c r="N32" s="501"/>
      <c r="O32" s="501"/>
      <c r="P32" s="203"/>
      <c r="Q32" s="207"/>
      <c r="R32" s="208"/>
      <c r="S32" s="205"/>
      <c r="T32" s="526"/>
      <c r="U32" s="203"/>
      <c r="V32" s="207"/>
      <c r="W32" s="208"/>
      <c r="X32" s="205"/>
      <c r="Y32" s="526"/>
      <c r="Z32" s="203"/>
      <c r="AA32" s="207"/>
      <c r="AB32" s="208"/>
      <c r="AC32" s="205"/>
      <c r="AD32" s="526"/>
      <c r="AE32" s="203"/>
      <c r="AF32" s="207"/>
      <c r="AG32" s="208"/>
      <c r="AH32" s="205"/>
      <c r="AI32" s="501"/>
      <c r="AJ32" s="203"/>
      <c r="AK32" s="207"/>
      <c r="AL32" s="208"/>
      <c r="AM32" s="205"/>
      <c r="AN32" s="501"/>
      <c r="AO32" s="203"/>
      <c r="AP32" s="207"/>
      <c r="AQ32" s="208"/>
      <c r="AR32" s="205"/>
      <c r="AS32" s="501"/>
      <c r="AT32" s="203"/>
      <c r="AU32" s="207"/>
      <c r="AV32" s="208"/>
      <c r="AW32" s="205"/>
      <c r="AX32" s="501"/>
    </row>
    <row r="33" spans="1:50" ht="14.25" hidden="1" customHeight="1" outlineLevel="1">
      <c r="B33" s="501"/>
      <c r="C33" s="203">
        <v>7</v>
      </c>
      <c r="D33" s="206"/>
      <c r="E33" s="207"/>
      <c r="F33" s="203"/>
      <c r="G33" s="208"/>
      <c r="H33" s="526"/>
      <c r="I33" s="209"/>
      <c r="J33" s="209"/>
      <c r="K33" s="210"/>
      <c r="L33" s="527"/>
      <c r="M33" s="209"/>
      <c r="N33" s="501"/>
      <c r="O33" s="501"/>
      <c r="P33" s="203"/>
      <c r="Q33" s="207"/>
      <c r="R33" s="208"/>
      <c r="S33" s="205"/>
      <c r="T33" s="526"/>
      <c r="U33" s="203"/>
      <c r="V33" s="207"/>
      <c r="W33" s="208"/>
      <c r="X33" s="205"/>
      <c r="Y33" s="526"/>
      <c r="Z33" s="203"/>
      <c r="AA33" s="207"/>
      <c r="AB33" s="208"/>
      <c r="AC33" s="205"/>
      <c r="AD33" s="526"/>
      <c r="AE33" s="203"/>
      <c r="AF33" s="207"/>
      <c r="AG33" s="208"/>
      <c r="AH33" s="205"/>
      <c r="AI33" s="501"/>
      <c r="AJ33" s="203"/>
      <c r="AK33" s="207"/>
      <c r="AL33" s="208"/>
      <c r="AM33" s="205"/>
      <c r="AN33" s="501"/>
      <c r="AO33" s="203"/>
      <c r="AP33" s="207"/>
      <c r="AQ33" s="208"/>
      <c r="AR33" s="205"/>
      <c r="AS33" s="501"/>
      <c r="AT33" s="203"/>
      <c r="AU33" s="207"/>
      <c r="AV33" s="208"/>
      <c r="AW33" s="205"/>
      <c r="AX33" s="501"/>
    </row>
    <row r="34" spans="1:50" ht="14.25" hidden="1" customHeight="1" outlineLevel="1">
      <c r="B34" s="501"/>
      <c r="C34" s="203">
        <v>8</v>
      </c>
      <c r="D34" s="206"/>
      <c r="E34" s="207"/>
      <c r="F34" s="203"/>
      <c r="G34" s="208"/>
      <c r="H34" s="526"/>
      <c r="I34" s="209"/>
      <c r="J34" s="209"/>
      <c r="K34" s="210"/>
      <c r="L34" s="527"/>
      <c r="M34" s="209"/>
      <c r="N34" s="501"/>
      <c r="O34" s="501"/>
      <c r="P34" s="203"/>
      <c r="Q34" s="207"/>
      <c r="R34" s="208"/>
      <c r="S34" s="205"/>
      <c r="T34" s="526"/>
      <c r="U34" s="203"/>
      <c r="V34" s="207"/>
      <c r="W34" s="208"/>
      <c r="X34" s="205"/>
      <c r="Y34" s="526"/>
      <c r="Z34" s="203"/>
      <c r="AA34" s="207"/>
      <c r="AB34" s="208"/>
      <c r="AC34" s="205"/>
      <c r="AD34" s="526"/>
      <c r="AE34" s="203"/>
      <c r="AF34" s="207"/>
      <c r="AG34" s="208"/>
      <c r="AH34" s="205"/>
      <c r="AI34" s="501"/>
      <c r="AJ34" s="203"/>
      <c r="AK34" s="207"/>
      <c r="AL34" s="208"/>
      <c r="AM34" s="205"/>
      <c r="AN34" s="501"/>
      <c r="AO34" s="203"/>
      <c r="AP34" s="207"/>
      <c r="AQ34" s="208"/>
      <c r="AR34" s="205"/>
      <c r="AS34" s="501"/>
      <c r="AT34" s="203"/>
      <c r="AU34" s="207"/>
      <c r="AV34" s="208"/>
      <c r="AW34" s="205"/>
      <c r="AX34" s="501"/>
    </row>
    <row r="35" spans="1:50" ht="14.25" hidden="1" customHeight="1" outlineLevel="1">
      <c r="B35" s="501"/>
      <c r="C35" s="203">
        <v>9</v>
      </c>
      <c r="D35" s="206"/>
      <c r="E35" s="207"/>
      <c r="F35" s="203"/>
      <c r="G35" s="208"/>
      <c r="H35" s="526"/>
      <c r="I35" s="209"/>
      <c r="J35" s="209"/>
      <c r="K35" s="210"/>
      <c r="L35" s="527"/>
      <c r="M35" s="209"/>
      <c r="N35" s="501"/>
      <c r="O35" s="501"/>
      <c r="P35" s="203"/>
      <c r="Q35" s="207"/>
      <c r="R35" s="208"/>
      <c r="S35" s="205"/>
      <c r="T35" s="526"/>
      <c r="U35" s="203"/>
      <c r="V35" s="207"/>
      <c r="W35" s="208"/>
      <c r="X35" s="205"/>
      <c r="Y35" s="526"/>
      <c r="Z35" s="203"/>
      <c r="AA35" s="207"/>
      <c r="AB35" s="208"/>
      <c r="AC35" s="205"/>
      <c r="AD35" s="526"/>
      <c r="AE35" s="203"/>
      <c r="AF35" s="207"/>
      <c r="AG35" s="208"/>
      <c r="AH35" s="205"/>
      <c r="AI35" s="501"/>
      <c r="AJ35" s="203"/>
      <c r="AK35" s="207"/>
      <c r="AL35" s="208"/>
      <c r="AM35" s="205"/>
      <c r="AN35" s="501"/>
      <c r="AO35" s="203"/>
      <c r="AP35" s="207"/>
      <c r="AQ35" s="208"/>
      <c r="AR35" s="205"/>
      <c r="AS35" s="501"/>
      <c r="AT35" s="203"/>
      <c r="AU35" s="207"/>
      <c r="AV35" s="208"/>
      <c r="AW35" s="205"/>
      <c r="AX35" s="501"/>
    </row>
    <row r="36" spans="1:50" ht="14.25" hidden="1" customHeight="1" outlineLevel="1">
      <c r="B36" s="501"/>
      <c r="C36" s="203">
        <v>10</v>
      </c>
      <c r="D36" s="206"/>
      <c r="E36" s="207"/>
      <c r="F36" s="203"/>
      <c r="G36" s="208"/>
      <c r="H36" s="526"/>
      <c r="I36" s="209"/>
      <c r="J36" s="209"/>
      <c r="K36" s="210"/>
      <c r="L36" s="527"/>
      <c r="M36" s="209"/>
      <c r="N36" s="501"/>
      <c r="O36" s="501"/>
      <c r="P36" s="203"/>
      <c r="Q36" s="207"/>
      <c r="R36" s="208"/>
      <c r="S36" s="205"/>
      <c r="T36" s="526"/>
      <c r="U36" s="203"/>
      <c r="V36" s="207"/>
      <c r="W36" s="208"/>
      <c r="X36" s="205"/>
      <c r="Y36" s="526"/>
      <c r="Z36" s="203"/>
      <c r="AA36" s="207"/>
      <c r="AB36" s="208"/>
      <c r="AC36" s="205"/>
      <c r="AD36" s="526"/>
      <c r="AE36" s="203"/>
      <c r="AF36" s="207"/>
      <c r="AG36" s="208"/>
      <c r="AH36" s="205"/>
      <c r="AI36" s="501"/>
      <c r="AJ36" s="203"/>
      <c r="AK36" s="207"/>
      <c r="AL36" s="208"/>
      <c r="AM36" s="205"/>
      <c r="AN36" s="501"/>
      <c r="AO36" s="203"/>
      <c r="AP36" s="207"/>
      <c r="AQ36" s="208"/>
      <c r="AR36" s="205"/>
      <c r="AS36" s="501"/>
      <c r="AT36" s="203"/>
      <c r="AU36" s="207"/>
      <c r="AV36" s="208"/>
      <c r="AW36" s="205"/>
      <c r="AX36" s="501"/>
    </row>
    <row r="37" spans="1:50" ht="14.25" hidden="1" customHeight="1" outlineLevel="1">
      <c r="B37" s="501"/>
      <c r="C37" s="203">
        <v>11</v>
      </c>
      <c r="D37" s="206"/>
      <c r="E37" s="207"/>
      <c r="F37" s="203"/>
      <c r="G37" s="208"/>
      <c r="H37" s="526"/>
      <c r="I37" s="209"/>
      <c r="J37" s="209"/>
      <c r="K37" s="210"/>
      <c r="L37" s="527"/>
      <c r="M37" s="209"/>
      <c r="N37" s="501"/>
      <c r="O37" s="501"/>
      <c r="P37" s="203"/>
      <c r="Q37" s="207"/>
      <c r="R37" s="208"/>
      <c r="S37" s="205"/>
      <c r="T37" s="526"/>
      <c r="U37" s="203"/>
      <c r="V37" s="207"/>
      <c r="W37" s="208"/>
      <c r="X37" s="205"/>
      <c r="Y37" s="526"/>
      <c r="Z37" s="203"/>
      <c r="AA37" s="207"/>
      <c r="AB37" s="208"/>
      <c r="AC37" s="205"/>
      <c r="AD37" s="526"/>
      <c r="AE37" s="203"/>
      <c r="AF37" s="207"/>
      <c r="AG37" s="208"/>
      <c r="AH37" s="205"/>
      <c r="AI37" s="501"/>
      <c r="AJ37" s="203"/>
      <c r="AK37" s="207"/>
      <c r="AL37" s="208"/>
      <c r="AM37" s="205"/>
      <c r="AN37" s="501"/>
      <c r="AO37" s="203"/>
      <c r="AP37" s="207"/>
      <c r="AQ37" s="208"/>
      <c r="AR37" s="205"/>
      <c r="AS37" s="501"/>
      <c r="AT37" s="203"/>
      <c r="AU37" s="207"/>
      <c r="AV37" s="208"/>
      <c r="AW37" s="205"/>
      <c r="AX37" s="501"/>
    </row>
    <row r="38" spans="1:50" ht="14.25" hidden="1" customHeight="1" outlineLevel="1">
      <c r="B38" s="501"/>
      <c r="C38" s="203">
        <v>12</v>
      </c>
      <c r="D38" s="206"/>
      <c r="E38" s="203"/>
      <c r="F38" s="203"/>
      <c r="G38" s="203"/>
      <c r="H38" s="526"/>
      <c r="I38" s="209"/>
      <c r="J38" s="209"/>
      <c r="K38" s="210"/>
      <c r="L38" s="527"/>
      <c r="M38" s="209"/>
      <c r="N38" s="501"/>
      <c r="O38" s="501"/>
      <c r="P38" s="203"/>
      <c r="Q38" s="207"/>
      <c r="R38" s="208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01"/>
      <c r="AJ38" s="203"/>
      <c r="AK38" s="207"/>
      <c r="AL38" s="208"/>
      <c r="AM38" s="205"/>
      <c r="AN38" s="501"/>
      <c r="AO38" s="203"/>
      <c r="AP38" s="207"/>
      <c r="AQ38" s="208"/>
      <c r="AR38" s="205"/>
      <c r="AS38" s="501"/>
      <c r="AT38" s="203"/>
      <c r="AU38" s="207"/>
      <c r="AV38" s="208"/>
      <c r="AW38" s="205"/>
      <c r="AX38" s="501"/>
    </row>
    <row r="39" spans="1:50" ht="14.25" hidden="1" customHeight="1" outlineLevel="1">
      <c r="B39" s="501"/>
      <c r="C39" s="203">
        <v>13</v>
      </c>
      <c r="D39" s="206"/>
      <c r="E39" s="203"/>
      <c r="F39" s="203"/>
      <c r="G39" s="203"/>
      <c r="H39" s="526"/>
      <c r="I39" s="209"/>
      <c r="J39" s="209"/>
      <c r="K39" s="210"/>
      <c r="L39" s="527"/>
      <c r="M39" s="209"/>
      <c r="N39" s="501"/>
      <c r="O39" s="501"/>
      <c r="P39" s="203"/>
      <c r="Q39" s="207"/>
      <c r="R39" s="208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01"/>
      <c r="AJ39" s="203"/>
      <c r="AK39" s="207"/>
      <c r="AL39" s="208"/>
      <c r="AM39" s="205"/>
      <c r="AN39" s="501"/>
      <c r="AO39" s="203"/>
      <c r="AP39" s="207"/>
      <c r="AQ39" s="208"/>
      <c r="AR39" s="205"/>
      <c r="AS39" s="501"/>
      <c r="AT39" s="203"/>
      <c r="AU39" s="207"/>
      <c r="AV39" s="208"/>
      <c r="AW39" s="205"/>
      <c r="AX39" s="501"/>
    </row>
    <row r="40" spans="1:50" ht="14.25" hidden="1" customHeight="1" outlineLevel="1">
      <c r="B40" s="501"/>
      <c r="C40" s="203">
        <v>14</v>
      </c>
      <c r="D40" s="206"/>
      <c r="E40" s="203"/>
      <c r="F40" s="203"/>
      <c r="G40" s="203"/>
      <c r="H40" s="526"/>
      <c r="I40" s="209"/>
      <c r="J40" s="209"/>
      <c r="K40" s="210"/>
      <c r="L40" s="527"/>
      <c r="M40" s="209"/>
      <c r="N40" s="501"/>
      <c r="O40" s="501"/>
      <c r="P40" s="203"/>
      <c r="Q40" s="207"/>
      <c r="R40" s="208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01"/>
      <c r="AJ40" s="203"/>
      <c r="AK40" s="207"/>
      <c r="AL40" s="208"/>
      <c r="AM40" s="205"/>
      <c r="AN40" s="501"/>
      <c r="AO40" s="203"/>
      <c r="AP40" s="207"/>
      <c r="AQ40" s="208"/>
      <c r="AR40" s="205"/>
      <c r="AS40" s="501"/>
      <c r="AT40" s="203"/>
      <c r="AU40" s="207"/>
      <c r="AV40" s="208"/>
      <c r="AW40" s="205"/>
      <c r="AX40" s="501"/>
    </row>
    <row r="41" spans="1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01"/>
      <c r="AJ41" s="203"/>
      <c r="AK41" s="207"/>
      <c r="AL41" s="208"/>
      <c r="AM41" s="205"/>
      <c r="AN41" s="501"/>
      <c r="AO41" s="203"/>
      <c r="AP41" s="207"/>
      <c r="AQ41" s="208"/>
      <c r="AR41" s="205"/>
      <c r="AS41" s="501"/>
      <c r="AT41" s="203"/>
      <c r="AU41" s="207"/>
      <c r="AV41" s="208"/>
      <c r="AW41" s="205"/>
      <c r="AX41" s="501"/>
    </row>
    <row r="42" spans="1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4">U42+1</f>
        <v>45883</v>
      </c>
      <c r="AA42" s="588"/>
      <c r="AB42" s="588"/>
      <c r="AC42" s="588"/>
      <c r="AD42" s="588"/>
      <c r="AE42" s="589">
        <f t="shared" ref="AE42" si="35">Z42+1</f>
        <v>45884</v>
      </c>
      <c r="AF42" s="590"/>
      <c r="AG42" s="590"/>
      <c r="AH42" s="590"/>
      <c r="AI42" s="590"/>
      <c r="AJ42" s="591">
        <f t="shared" ref="AJ42" si="36">AE42+1</f>
        <v>45885</v>
      </c>
      <c r="AK42" s="592"/>
      <c r="AL42" s="592"/>
      <c r="AM42" s="592"/>
      <c r="AN42" s="593"/>
      <c r="AO42" s="589">
        <f t="shared" ref="AO42" si="37">AJ42+1</f>
        <v>45886</v>
      </c>
      <c r="AP42" s="590"/>
      <c r="AQ42" s="590"/>
      <c r="AR42" s="590"/>
      <c r="AS42" s="590"/>
      <c r="AT42" s="591">
        <f t="shared" ref="AT42" si="38">AO42+1</f>
        <v>45887</v>
      </c>
      <c r="AU42" s="592"/>
      <c r="AV42" s="592"/>
      <c r="AW42" s="592"/>
      <c r="AX42" s="593"/>
    </row>
    <row r="43" spans="1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39">Z42</f>
        <v>45883</v>
      </c>
      <c r="AA43" s="594"/>
      <c r="AB43" s="594"/>
      <c r="AC43" s="594"/>
      <c r="AD43" s="594"/>
      <c r="AE43" s="595">
        <f t="shared" ref="AE43" si="40">AE42</f>
        <v>45884</v>
      </c>
      <c r="AF43" s="595"/>
      <c r="AG43" s="595"/>
      <c r="AH43" s="595"/>
      <c r="AI43" s="595"/>
      <c r="AJ43" s="596">
        <f t="shared" ref="AJ43" si="41">AJ42</f>
        <v>45885</v>
      </c>
      <c r="AK43" s="597"/>
      <c r="AL43" s="597"/>
      <c r="AM43" s="597"/>
      <c r="AN43" s="598"/>
      <c r="AO43" s="595">
        <f t="shared" ref="AO43" si="42">AO42</f>
        <v>45886</v>
      </c>
      <c r="AP43" s="595"/>
      <c r="AQ43" s="595"/>
      <c r="AR43" s="595"/>
      <c r="AS43" s="595"/>
      <c r="AT43" s="596">
        <f t="shared" ref="AT43" si="43">AT42</f>
        <v>45887</v>
      </c>
      <c r="AU43" s="597"/>
      <c r="AV43" s="597"/>
      <c r="AW43" s="597"/>
      <c r="AX43" s="598"/>
    </row>
    <row r="44" spans="1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1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1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1:50" ht="14.25" hidden="1" customHeight="1" outlineLevel="1">
      <c r="A47" s="278"/>
      <c r="B47" s="501" t="s">
        <v>266</v>
      </c>
      <c r="C47" s="203">
        <v>1</v>
      </c>
      <c r="D47" s="206" t="s">
        <v>269</v>
      </c>
      <c r="E47" s="203">
        <v>6</v>
      </c>
      <c r="F47" s="203">
        <v>2600</v>
      </c>
      <c r="G47" s="208">
        <f t="shared" ref="G47:G48" si="44">F47/E47</f>
        <v>433.33333333333331</v>
      </c>
      <c r="H47" s="526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27">
        <f>IFERROR(AVERAGE(K47:K61),"-")</f>
        <v>359.15619911162401</v>
      </c>
      <c r="M47" s="209">
        <f>RANK(K47, K$47:$K$61)</f>
        <v>2</v>
      </c>
      <c r="N47" s="501"/>
      <c r="O47" s="501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26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26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26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26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26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26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26">
        <f>AVERAGE(AV47:AV61)</f>
        <v>359.4777757690016</v>
      </c>
    </row>
    <row r="48" spans="1:50" ht="14.25" hidden="1" customHeight="1" outlineLevel="1">
      <c r="A48" s="278"/>
      <c r="B48" s="501"/>
      <c r="C48" s="203">
        <v>2</v>
      </c>
      <c r="D48" s="206" t="s">
        <v>270</v>
      </c>
      <c r="E48" s="203">
        <v>6</v>
      </c>
      <c r="F48" s="203">
        <v>2600</v>
      </c>
      <c r="G48" s="208">
        <f t="shared" si="44"/>
        <v>433.33333333333331</v>
      </c>
      <c r="H48" s="526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27"/>
      <c r="M48" s="209">
        <f>RANK(K48, K$47:$K$61)</f>
        <v>1</v>
      </c>
      <c r="N48" s="501"/>
      <c r="O48" s="501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26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26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26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26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26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26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26"/>
    </row>
    <row r="49" spans="1:50" ht="14.25" hidden="1" customHeight="1" outlineLevel="1">
      <c r="A49" s="278"/>
      <c r="B49" s="501"/>
      <c r="C49" s="203">
        <v>3</v>
      </c>
      <c r="D49" s="206"/>
      <c r="E49" s="203"/>
      <c r="F49" s="203"/>
      <c r="G49" s="203"/>
      <c r="H49" s="526"/>
      <c r="I49" s="209"/>
      <c r="J49" s="209"/>
      <c r="K49" s="210"/>
      <c r="L49" s="527"/>
      <c r="M49" s="209"/>
      <c r="N49" s="501"/>
      <c r="O49" s="501"/>
      <c r="P49" s="203"/>
      <c r="Q49" s="207"/>
      <c r="R49" s="208"/>
      <c r="S49" s="205"/>
      <c r="T49" s="526"/>
      <c r="U49" s="203"/>
      <c r="V49" s="207"/>
      <c r="W49" s="208"/>
      <c r="X49" s="205"/>
      <c r="Y49" s="526"/>
      <c r="Z49" s="203"/>
      <c r="AA49" s="207"/>
      <c r="AB49" s="208"/>
      <c r="AC49" s="205"/>
      <c r="AD49" s="526"/>
      <c r="AE49" s="203"/>
      <c r="AF49" s="207"/>
      <c r="AG49" s="208"/>
      <c r="AH49" s="205"/>
      <c r="AI49" s="526"/>
      <c r="AJ49" s="203"/>
      <c r="AK49" s="207"/>
      <c r="AL49" s="208"/>
      <c r="AM49" s="205"/>
      <c r="AN49" s="526"/>
      <c r="AO49" s="203"/>
      <c r="AP49" s="207"/>
      <c r="AQ49" s="208"/>
      <c r="AR49" s="205"/>
      <c r="AS49" s="526"/>
      <c r="AT49" s="203"/>
      <c r="AU49" s="207"/>
      <c r="AV49" s="208"/>
      <c r="AW49" s="205"/>
      <c r="AX49" s="526"/>
    </row>
    <row r="50" spans="1:50" ht="14.25" hidden="1" customHeight="1" outlineLevel="1">
      <c r="B50" s="501"/>
      <c r="C50" s="203">
        <v>4</v>
      </c>
      <c r="D50" s="206"/>
      <c r="E50" s="203"/>
      <c r="F50" s="203"/>
      <c r="G50" s="203"/>
      <c r="H50" s="526"/>
      <c r="I50" s="209"/>
      <c r="J50" s="209"/>
      <c r="K50" s="210"/>
      <c r="L50" s="527"/>
      <c r="M50" s="209"/>
      <c r="N50" s="501"/>
      <c r="O50" s="501"/>
      <c r="P50" s="203"/>
      <c r="Q50" s="207"/>
      <c r="R50" s="208"/>
      <c r="S50" s="205"/>
      <c r="T50" s="526"/>
      <c r="U50" s="203"/>
      <c r="V50" s="207"/>
      <c r="W50" s="208"/>
      <c r="X50" s="205"/>
      <c r="Y50" s="526"/>
      <c r="Z50" s="203"/>
      <c r="AA50" s="207"/>
      <c r="AB50" s="208"/>
      <c r="AC50" s="205"/>
      <c r="AD50" s="526"/>
      <c r="AE50" s="203"/>
      <c r="AF50" s="207"/>
      <c r="AG50" s="208"/>
      <c r="AH50" s="205"/>
      <c r="AI50" s="526"/>
      <c r="AJ50" s="203"/>
      <c r="AK50" s="207"/>
      <c r="AL50" s="208"/>
      <c r="AM50" s="205"/>
      <c r="AN50" s="526"/>
      <c r="AO50" s="203"/>
      <c r="AP50" s="207"/>
      <c r="AQ50" s="208"/>
      <c r="AR50" s="205"/>
      <c r="AS50" s="526"/>
      <c r="AT50" s="203"/>
      <c r="AU50" s="207"/>
      <c r="AV50" s="208"/>
      <c r="AW50" s="205"/>
      <c r="AX50" s="526"/>
    </row>
    <row r="51" spans="1:50" ht="14.25" hidden="1" customHeight="1" outlineLevel="1">
      <c r="B51" s="501"/>
      <c r="C51" s="203">
        <v>5</v>
      </c>
      <c r="D51" s="206"/>
      <c r="E51" s="203"/>
      <c r="F51" s="203"/>
      <c r="G51" s="203"/>
      <c r="H51" s="526"/>
      <c r="I51" s="209"/>
      <c r="J51" s="209"/>
      <c r="K51" s="210"/>
      <c r="L51" s="527"/>
      <c r="M51" s="209"/>
      <c r="N51" s="501"/>
      <c r="O51" s="501"/>
      <c r="P51" s="203"/>
      <c r="Q51" s="207"/>
      <c r="R51" s="208"/>
      <c r="S51" s="205"/>
      <c r="T51" s="526"/>
      <c r="U51" s="203"/>
      <c r="V51" s="207"/>
      <c r="W51" s="208"/>
      <c r="X51" s="205"/>
      <c r="Y51" s="526"/>
      <c r="Z51" s="203"/>
      <c r="AA51" s="207"/>
      <c r="AB51" s="208"/>
      <c r="AC51" s="205"/>
      <c r="AD51" s="526"/>
      <c r="AE51" s="203"/>
      <c r="AF51" s="207"/>
      <c r="AG51" s="208"/>
      <c r="AH51" s="205"/>
      <c r="AI51" s="526"/>
      <c r="AJ51" s="203"/>
      <c r="AK51" s="207"/>
      <c r="AL51" s="208"/>
      <c r="AM51" s="205"/>
      <c r="AN51" s="526"/>
      <c r="AO51" s="203"/>
      <c r="AP51" s="207"/>
      <c r="AQ51" s="208"/>
      <c r="AR51" s="205"/>
      <c r="AS51" s="526"/>
      <c r="AT51" s="203"/>
      <c r="AU51" s="207"/>
      <c r="AV51" s="208"/>
      <c r="AW51" s="205"/>
      <c r="AX51" s="526"/>
    </row>
    <row r="52" spans="1:50" ht="14.25" hidden="1" customHeight="1" outlineLevel="1">
      <c r="B52" s="501"/>
      <c r="C52" s="203">
        <v>6</v>
      </c>
      <c r="D52" s="206"/>
      <c r="E52" s="203"/>
      <c r="F52" s="203"/>
      <c r="G52" s="203"/>
      <c r="H52" s="526"/>
      <c r="I52" s="209"/>
      <c r="J52" s="209"/>
      <c r="K52" s="210"/>
      <c r="L52" s="527"/>
      <c r="M52" s="209"/>
      <c r="N52" s="501"/>
      <c r="O52" s="501"/>
      <c r="P52" s="203"/>
      <c r="Q52" s="207"/>
      <c r="R52" s="208"/>
      <c r="S52" s="205"/>
      <c r="T52" s="526"/>
      <c r="U52" s="203"/>
      <c r="V52" s="207"/>
      <c r="W52" s="208"/>
      <c r="X52" s="205"/>
      <c r="Y52" s="526"/>
      <c r="Z52" s="203"/>
      <c r="AA52" s="207"/>
      <c r="AB52" s="208"/>
      <c r="AC52" s="205"/>
      <c r="AD52" s="526"/>
      <c r="AE52" s="203"/>
      <c r="AF52" s="207"/>
      <c r="AG52" s="208"/>
      <c r="AH52" s="205"/>
      <c r="AI52" s="526"/>
      <c r="AJ52" s="203"/>
      <c r="AK52" s="207"/>
      <c r="AL52" s="208"/>
      <c r="AM52" s="205"/>
      <c r="AN52" s="526"/>
      <c r="AO52" s="203"/>
      <c r="AP52" s="207"/>
      <c r="AQ52" s="208"/>
      <c r="AR52" s="205"/>
      <c r="AS52" s="526"/>
      <c r="AT52" s="203"/>
      <c r="AU52" s="207"/>
      <c r="AV52" s="208"/>
      <c r="AW52" s="205"/>
      <c r="AX52" s="526"/>
    </row>
    <row r="53" spans="1:50" ht="14.25" hidden="1" customHeight="1" outlineLevel="1">
      <c r="B53" s="501"/>
      <c r="C53" s="203">
        <v>7</v>
      </c>
      <c r="D53" s="206"/>
      <c r="E53" s="203"/>
      <c r="F53" s="203"/>
      <c r="G53" s="203"/>
      <c r="H53" s="526"/>
      <c r="I53" s="209"/>
      <c r="J53" s="209"/>
      <c r="K53" s="210"/>
      <c r="L53" s="527"/>
      <c r="M53" s="209"/>
      <c r="N53" s="501"/>
      <c r="O53" s="501"/>
      <c r="P53" s="203"/>
      <c r="Q53" s="207"/>
      <c r="R53" s="208"/>
      <c r="S53" s="205"/>
      <c r="T53" s="526"/>
      <c r="U53" s="203"/>
      <c r="V53" s="207"/>
      <c r="W53" s="208"/>
      <c r="X53" s="205"/>
      <c r="Y53" s="526"/>
      <c r="Z53" s="203"/>
      <c r="AA53" s="207"/>
      <c r="AB53" s="208"/>
      <c r="AC53" s="205"/>
      <c r="AD53" s="526"/>
      <c r="AE53" s="203"/>
      <c r="AF53" s="207"/>
      <c r="AG53" s="208"/>
      <c r="AH53" s="205"/>
      <c r="AI53" s="526"/>
      <c r="AJ53" s="203"/>
      <c r="AK53" s="207"/>
      <c r="AL53" s="208"/>
      <c r="AM53" s="205"/>
      <c r="AN53" s="526"/>
      <c r="AO53" s="203"/>
      <c r="AP53" s="207"/>
      <c r="AQ53" s="208"/>
      <c r="AR53" s="205"/>
      <c r="AS53" s="526"/>
      <c r="AT53" s="203"/>
      <c r="AU53" s="207"/>
      <c r="AV53" s="208"/>
      <c r="AW53" s="205"/>
      <c r="AX53" s="526"/>
    </row>
    <row r="54" spans="1:50" ht="14.25" hidden="1" customHeight="1" outlineLevel="1">
      <c r="B54" s="501"/>
      <c r="C54" s="203">
        <v>8</v>
      </c>
      <c r="D54" s="206"/>
      <c r="E54" s="203"/>
      <c r="F54" s="203"/>
      <c r="G54" s="203"/>
      <c r="H54" s="526"/>
      <c r="I54" s="209"/>
      <c r="J54" s="209"/>
      <c r="K54" s="210"/>
      <c r="L54" s="527"/>
      <c r="M54" s="209"/>
      <c r="N54" s="501"/>
      <c r="O54" s="501"/>
      <c r="P54" s="203"/>
      <c r="Q54" s="207"/>
      <c r="R54" s="208"/>
      <c r="S54" s="205"/>
      <c r="T54" s="526"/>
      <c r="U54" s="203"/>
      <c r="V54" s="207"/>
      <c r="W54" s="208"/>
      <c r="X54" s="205"/>
      <c r="Y54" s="526"/>
      <c r="Z54" s="203"/>
      <c r="AA54" s="207"/>
      <c r="AB54" s="208"/>
      <c r="AC54" s="205"/>
      <c r="AD54" s="526"/>
      <c r="AE54" s="203"/>
      <c r="AF54" s="207"/>
      <c r="AG54" s="208"/>
      <c r="AH54" s="205"/>
      <c r="AI54" s="526"/>
      <c r="AJ54" s="203"/>
      <c r="AK54" s="207"/>
      <c r="AL54" s="208"/>
      <c r="AM54" s="205"/>
      <c r="AN54" s="526"/>
      <c r="AO54" s="203"/>
      <c r="AP54" s="207"/>
      <c r="AQ54" s="208"/>
      <c r="AR54" s="205"/>
      <c r="AS54" s="526"/>
      <c r="AT54" s="203"/>
      <c r="AU54" s="207"/>
      <c r="AV54" s="208"/>
      <c r="AW54" s="205"/>
      <c r="AX54" s="526"/>
    </row>
    <row r="55" spans="1:50" ht="14.25" hidden="1" customHeight="1" outlineLevel="1">
      <c r="B55" s="501"/>
      <c r="C55" s="203">
        <v>9</v>
      </c>
      <c r="D55" s="206"/>
      <c r="E55" s="203"/>
      <c r="F55" s="203"/>
      <c r="G55" s="203"/>
      <c r="H55" s="526"/>
      <c r="I55" s="209"/>
      <c r="J55" s="209"/>
      <c r="K55" s="210"/>
      <c r="L55" s="527"/>
      <c r="M55" s="209"/>
      <c r="N55" s="501"/>
      <c r="O55" s="501"/>
      <c r="P55" s="203"/>
      <c r="Q55" s="207"/>
      <c r="R55" s="208"/>
      <c r="S55" s="205"/>
      <c r="T55" s="526"/>
      <c r="U55" s="203"/>
      <c r="V55" s="207"/>
      <c r="W55" s="208"/>
      <c r="X55" s="205"/>
      <c r="Y55" s="526"/>
      <c r="Z55" s="203"/>
      <c r="AA55" s="207"/>
      <c r="AB55" s="208"/>
      <c r="AC55" s="205"/>
      <c r="AD55" s="526"/>
      <c r="AE55" s="203"/>
      <c r="AF55" s="207"/>
      <c r="AG55" s="208"/>
      <c r="AH55" s="205"/>
      <c r="AI55" s="526"/>
      <c r="AJ55" s="203"/>
      <c r="AK55" s="207"/>
      <c r="AL55" s="208"/>
      <c r="AM55" s="205"/>
      <c r="AN55" s="526"/>
      <c r="AO55" s="203"/>
      <c r="AP55" s="207"/>
      <c r="AQ55" s="208"/>
      <c r="AR55" s="205"/>
      <c r="AS55" s="526"/>
      <c r="AT55" s="203"/>
      <c r="AU55" s="207"/>
      <c r="AV55" s="208"/>
      <c r="AW55" s="205"/>
      <c r="AX55" s="526"/>
    </row>
    <row r="56" spans="1:50" ht="14.25" hidden="1" customHeight="1" outlineLevel="1">
      <c r="B56" s="501"/>
      <c r="C56" s="203">
        <v>10</v>
      </c>
      <c r="D56" s="206"/>
      <c r="E56" s="203"/>
      <c r="F56" s="203"/>
      <c r="G56" s="203"/>
      <c r="H56" s="526"/>
      <c r="I56" s="209"/>
      <c r="J56" s="209"/>
      <c r="K56" s="210"/>
      <c r="L56" s="527"/>
      <c r="M56" s="209"/>
      <c r="N56" s="501"/>
      <c r="O56" s="501"/>
      <c r="P56" s="203"/>
      <c r="Q56" s="207"/>
      <c r="R56" s="208"/>
      <c r="S56" s="205"/>
      <c r="T56" s="526"/>
      <c r="U56" s="203"/>
      <c r="V56" s="207"/>
      <c r="W56" s="208"/>
      <c r="X56" s="205"/>
      <c r="Y56" s="526"/>
      <c r="Z56" s="203"/>
      <c r="AA56" s="207"/>
      <c r="AB56" s="208"/>
      <c r="AC56" s="205"/>
      <c r="AD56" s="526"/>
      <c r="AE56" s="203"/>
      <c r="AF56" s="207"/>
      <c r="AG56" s="208"/>
      <c r="AH56" s="205"/>
      <c r="AI56" s="526"/>
      <c r="AJ56" s="203"/>
      <c r="AK56" s="207"/>
      <c r="AL56" s="208"/>
      <c r="AM56" s="205"/>
      <c r="AN56" s="526"/>
      <c r="AO56" s="203"/>
      <c r="AP56" s="207"/>
      <c r="AQ56" s="208"/>
      <c r="AR56" s="205"/>
      <c r="AS56" s="526"/>
      <c r="AT56" s="203"/>
      <c r="AU56" s="207"/>
      <c r="AV56" s="208"/>
      <c r="AW56" s="205"/>
      <c r="AX56" s="526"/>
    </row>
    <row r="57" spans="1:50" ht="14.25" hidden="1" customHeight="1" outlineLevel="1">
      <c r="B57" s="501"/>
      <c r="C57" s="203">
        <v>11</v>
      </c>
      <c r="D57" s="206"/>
      <c r="E57" s="203"/>
      <c r="F57" s="203"/>
      <c r="G57" s="203"/>
      <c r="H57" s="526"/>
      <c r="I57" s="209"/>
      <c r="J57" s="209"/>
      <c r="K57" s="210"/>
      <c r="L57" s="527"/>
      <c r="M57" s="209"/>
      <c r="N57" s="501"/>
      <c r="O57" s="501"/>
      <c r="P57" s="203"/>
      <c r="Q57" s="207"/>
      <c r="R57" s="208"/>
      <c r="S57" s="205"/>
      <c r="T57" s="526"/>
      <c r="U57" s="203"/>
      <c r="V57" s="207"/>
      <c r="W57" s="208"/>
      <c r="X57" s="205"/>
      <c r="Y57" s="526"/>
      <c r="Z57" s="203"/>
      <c r="AA57" s="207"/>
      <c r="AB57" s="208"/>
      <c r="AC57" s="205"/>
      <c r="AD57" s="526"/>
      <c r="AE57" s="203"/>
      <c r="AF57" s="207"/>
      <c r="AG57" s="208"/>
      <c r="AH57" s="205"/>
      <c r="AI57" s="526"/>
      <c r="AJ57" s="203"/>
      <c r="AK57" s="207"/>
      <c r="AL57" s="208"/>
      <c r="AM57" s="205"/>
      <c r="AN57" s="526"/>
      <c r="AO57" s="203"/>
      <c r="AP57" s="207"/>
      <c r="AQ57" s="208"/>
      <c r="AR57" s="205"/>
      <c r="AS57" s="526"/>
      <c r="AT57" s="203"/>
      <c r="AU57" s="207"/>
      <c r="AV57" s="208"/>
      <c r="AW57" s="205"/>
      <c r="AX57" s="526"/>
    </row>
    <row r="58" spans="1:50" ht="14.25" hidden="1" customHeight="1" outlineLevel="1"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7"/>
      <c r="R58" s="208"/>
      <c r="S58" s="205"/>
      <c r="T58" s="526"/>
      <c r="U58" s="203"/>
      <c r="V58" s="207"/>
      <c r="W58" s="208"/>
      <c r="X58" s="205"/>
      <c r="Y58" s="526"/>
      <c r="Z58" s="203"/>
      <c r="AA58" s="207"/>
      <c r="AB58" s="208"/>
      <c r="AC58" s="205"/>
      <c r="AD58" s="526"/>
      <c r="AE58" s="203"/>
      <c r="AF58" s="207"/>
      <c r="AG58" s="208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1:50" ht="14.25" hidden="1" customHeight="1" outlineLevel="1"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7"/>
      <c r="R59" s="208"/>
      <c r="S59" s="205"/>
      <c r="T59" s="526"/>
      <c r="U59" s="203"/>
      <c r="V59" s="207"/>
      <c r="W59" s="208"/>
      <c r="X59" s="205"/>
      <c r="Y59" s="526"/>
      <c r="Z59" s="203"/>
      <c r="AA59" s="207"/>
      <c r="AB59" s="208"/>
      <c r="AC59" s="205"/>
      <c r="AD59" s="526"/>
      <c r="AE59" s="203"/>
      <c r="AF59" s="207"/>
      <c r="AG59" s="208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1:50" ht="14.25" hidden="1" customHeight="1" outlineLevel="1"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7"/>
      <c r="R60" s="208"/>
      <c r="S60" s="205"/>
      <c r="T60" s="526"/>
      <c r="U60" s="203"/>
      <c r="V60" s="207"/>
      <c r="W60" s="208"/>
      <c r="X60" s="205"/>
      <c r="Y60" s="526"/>
      <c r="Z60" s="203"/>
      <c r="AA60" s="207"/>
      <c r="AB60" s="208"/>
      <c r="AC60" s="205"/>
      <c r="AD60" s="526"/>
      <c r="AE60" s="203"/>
      <c r="AF60" s="207"/>
      <c r="AG60" s="208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1:50" ht="14.25" hidden="1" customHeight="1" outlineLevel="1"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7"/>
      <c r="AB61" s="208"/>
      <c r="AC61" s="205"/>
      <c r="AD61" s="526"/>
      <c r="AE61" s="203"/>
      <c r="AF61" s="207"/>
      <c r="AG61" s="208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1:50" ht="14.25" hidden="1" customHeight="1" outlineLevel="1" collapsed="1">
      <c r="B62" s="539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0">U62+1</f>
        <v>45890</v>
      </c>
      <c r="AA62" s="588"/>
      <c r="AB62" s="588"/>
      <c r="AC62" s="588"/>
      <c r="AD62" s="588"/>
      <c r="AE62" s="589">
        <f t="shared" ref="AE62" si="61">Z62+1</f>
        <v>45891</v>
      </c>
      <c r="AF62" s="590"/>
      <c r="AG62" s="590"/>
      <c r="AH62" s="590"/>
      <c r="AI62" s="590"/>
      <c r="AJ62" s="591">
        <f t="shared" ref="AJ62" si="62">AE62+1</f>
        <v>45892</v>
      </c>
      <c r="AK62" s="592"/>
      <c r="AL62" s="592"/>
      <c r="AM62" s="592"/>
      <c r="AN62" s="593"/>
      <c r="AO62" s="589">
        <f t="shared" ref="AO62" si="63">AJ62+1</f>
        <v>45893</v>
      </c>
      <c r="AP62" s="590"/>
      <c r="AQ62" s="590"/>
      <c r="AR62" s="590"/>
      <c r="AS62" s="590"/>
      <c r="AT62" s="591">
        <f t="shared" ref="AT62" si="64">AO62+1</f>
        <v>45894</v>
      </c>
      <c r="AU62" s="592"/>
      <c r="AV62" s="592"/>
      <c r="AW62" s="592"/>
      <c r="AX62" s="593"/>
    </row>
    <row r="63" spans="1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5">Z62</f>
        <v>45890</v>
      </c>
      <c r="AA63" s="594"/>
      <c r="AB63" s="594"/>
      <c r="AC63" s="594"/>
      <c r="AD63" s="594"/>
      <c r="AE63" s="595">
        <f t="shared" ref="AE63" si="66">AE62</f>
        <v>45891</v>
      </c>
      <c r="AF63" s="595"/>
      <c r="AG63" s="595"/>
      <c r="AH63" s="595"/>
      <c r="AI63" s="595"/>
      <c r="AJ63" s="596">
        <f t="shared" ref="AJ63" si="67">AJ62</f>
        <v>45892</v>
      </c>
      <c r="AK63" s="597"/>
      <c r="AL63" s="597"/>
      <c r="AM63" s="597"/>
      <c r="AN63" s="598"/>
      <c r="AO63" s="595">
        <f t="shared" ref="AO63" si="68">AO62</f>
        <v>45893</v>
      </c>
      <c r="AP63" s="595"/>
      <c r="AQ63" s="595"/>
      <c r="AR63" s="595"/>
      <c r="AS63" s="595"/>
      <c r="AT63" s="596">
        <f t="shared" ref="AT63" si="69">AT62</f>
        <v>45894</v>
      </c>
      <c r="AU63" s="597"/>
      <c r="AV63" s="597"/>
      <c r="AW63" s="597"/>
      <c r="AX63" s="598"/>
    </row>
    <row r="64" spans="1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266</v>
      </c>
      <c r="C67" s="203">
        <v>1</v>
      </c>
      <c r="D67" s="206" t="s">
        <v>269</v>
      </c>
      <c r="E67" s="203">
        <v>6</v>
      </c>
      <c r="F67" s="203">
        <v>2600</v>
      </c>
      <c r="G67" s="208">
        <f t="shared" ref="G67:G68" si="70">F67/E67</f>
        <v>433.33333333333331</v>
      </c>
      <c r="H67" s="526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27">
        <f>IFERROR(AVERAGE(K67:K81),"-")</f>
        <v>360.21810143425512</v>
      </c>
      <c r="M67" s="209">
        <f>RANK(K67, K$67:$K$81)</f>
        <v>2</v>
      </c>
      <c r="N67" s="501"/>
      <c r="O67" s="501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26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26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26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26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26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26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26">
        <f>AVERAGE(AV67:AV81)</f>
        <v>361.31928866902672</v>
      </c>
    </row>
    <row r="68" spans="2:50" ht="14.25" hidden="1" customHeight="1" outlineLevel="1">
      <c r="B68" s="501"/>
      <c r="C68" s="203">
        <v>2</v>
      </c>
      <c r="D68" s="206" t="s">
        <v>270</v>
      </c>
      <c r="E68" s="203">
        <v>6</v>
      </c>
      <c r="F68" s="203">
        <v>2600</v>
      </c>
      <c r="G68" s="208">
        <f t="shared" si="70"/>
        <v>433.33333333333331</v>
      </c>
      <c r="H68" s="526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27"/>
      <c r="M68" s="209">
        <f>RANK(K68, K$67:$K$81)</f>
        <v>1</v>
      </c>
      <c r="N68" s="501"/>
      <c r="O68" s="501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26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26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26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26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26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26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26"/>
    </row>
    <row r="69" spans="2:50" ht="14.25" hidden="1" customHeight="1" outlineLevel="1">
      <c r="B69" s="501"/>
      <c r="C69" s="203">
        <v>3</v>
      </c>
      <c r="D69" s="206"/>
      <c r="E69" s="203"/>
      <c r="F69" s="203"/>
      <c r="G69" s="208"/>
      <c r="H69" s="526"/>
      <c r="I69" s="209"/>
      <c r="J69" s="209"/>
      <c r="K69" s="210"/>
      <c r="L69" s="527"/>
      <c r="M69" s="209"/>
      <c r="N69" s="501"/>
      <c r="O69" s="501"/>
      <c r="P69" s="203"/>
      <c r="Q69" s="207"/>
      <c r="R69" s="208"/>
      <c r="S69" s="205"/>
      <c r="T69" s="526"/>
      <c r="U69" s="203"/>
      <c r="V69" s="207"/>
      <c r="W69" s="208"/>
      <c r="X69" s="205"/>
      <c r="Y69" s="526"/>
      <c r="Z69" s="203"/>
      <c r="AA69" s="207"/>
      <c r="AB69" s="208"/>
      <c r="AC69" s="205"/>
      <c r="AD69" s="526"/>
      <c r="AE69" s="203"/>
      <c r="AF69" s="207"/>
      <c r="AG69" s="208"/>
      <c r="AH69" s="205"/>
      <c r="AI69" s="526"/>
      <c r="AJ69" s="203"/>
      <c r="AK69" s="207"/>
      <c r="AL69" s="208"/>
      <c r="AM69" s="205"/>
      <c r="AN69" s="526"/>
      <c r="AO69" s="203"/>
      <c r="AP69" s="207"/>
      <c r="AQ69" s="208"/>
      <c r="AR69" s="205"/>
      <c r="AS69" s="526"/>
      <c r="AT69" s="203"/>
      <c r="AU69" s="207"/>
      <c r="AV69" s="208"/>
      <c r="AW69" s="205"/>
      <c r="AX69" s="526"/>
    </row>
    <row r="70" spans="2:50" ht="14.25" hidden="1" customHeight="1" outlineLevel="1">
      <c r="B70" s="501"/>
      <c r="C70" s="203">
        <v>4</v>
      </c>
      <c r="D70" s="206"/>
      <c r="E70" s="203"/>
      <c r="F70" s="203"/>
      <c r="G70" s="208"/>
      <c r="H70" s="526"/>
      <c r="I70" s="209"/>
      <c r="J70" s="209"/>
      <c r="K70" s="210"/>
      <c r="L70" s="527"/>
      <c r="M70" s="209"/>
      <c r="N70" s="501"/>
      <c r="O70" s="501"/>
      <c r="P70" s="203"/>
      <c r="Q70" s="207"/>
      <c r="R70" s="208"/>
      <c r="S70" s="205"/>
      <c r="T70" s="526"/>
      <c r="U70" s="203"/>
      <c r="V70" s="207"/>
      <c r="W70" s="208"/>
      <c r="X70" s="205"/>
      <c r="Y70" s="526"/>
      <c r="Z70" s="203"/>
      <c r="AA70" s="207"/>
      <c r="AB70" s="208"/>
      <c r="AC70" s="205"/>
      <c r="AD70" s="526"/>
      <c r="AE70" s="203"/>
      <c r="AF70" s="207"/>
      <c r="AG70" s="208"/>
      <c r="AH70" s="205"/>
      <c r="AI70" s="526"/>
      <c r="AJ70" s="203"/>
      <c r="AK70" s="207"/>
      <c r="AL70" s="208"/>
      <c r="AM70" s="205"/>
      <c r="AN70" s="526"/>
      <c r="AO70" s="203"/>
      <c r="AP70" s="207"/>
      <c r="AQ70" s="208"/>
      <c r="AR70" s="205"/>
      <c r="AS70" s="526"/>
      <c r="AT70" s="203"/>
      <c r="AU70" s="207"/>
      <c r="AV70" s="208"/>
      <c r="AW70" s="205"/>
      <c r="AX70" s="526"/>
    </row>
    <row r="71" spans="2:50" ht="14.25" hidden="1" customHeight="1" outlineLevel="1">
      <c r="B71" s="501"/>
      <c r="C71" s="203">
        <v>5</v>
      </c>
      <c r="D71" s="206"/>
      <c r="E71" s="203"/>
      <c r="F71" s="203"/>
      <c r="G71" s="208"/>
      <c r="H71" s="526"/>
      <c r="I71" s="209"/>
      <c r="J71" s="209"/>
      <c r="K71" s="210"/>
      <c r="L71" s="527"/>
      <c r="M71" s="209"/>
      <c r="N71" s="501"/>
      <c r="O71" s="501"/>
      <c r="P71" s="203"/>
      <c r="Q71" s="207"/>
      <c r="R71" s="208"/>
      <c r="S71" s="205"/>
      <c r="T71" s="526"/>
      <c r="U71" s="203"/>
      <c r="V71" s="207"/>
      <c r="W71" s="208"/>
      <c r="X71" s="205"/>
      <c r="Y71" s="526"/>
      <c r="Z71" s="203"/>
      <c r="AA71" s="207"/>
      <c r="AB71" s="208"/>
      <c r="AC71" s="205"/>
      <c r="AD71" s="526"/>
      <c r="AE71" s="203"/>
      <c r="AF71" s="207"/>
      <c r="AG71" s="208"/>
      <c r="AH71" s="205"/>
      <c r="AI71" s="526"/>
      <c r="AJ71" s="203"/>
      <c r="AK71" s="207"/>
      <c r="AL71" s="208"/>
      <c r="AM71" s="205"/>
      <c r="AN71" s="526"/>
      <c r="AO71" s="203"/>
      <c r="AP71" s="207"/>
      <c r="AQ71" s="208"/>
      <c r="AR71" s="205"/>
      <c r="AS71" s="526"/>
      <c r="AT71" s="203"/>
      <c r="AU71" s="207"/>
      <c r="AV71" s="208"/>
      <c r="AW71" s="205"/>
      <c r="AX71" s="526"/>
    </row>
    <row r="72" spans="2:50" ht="14.25" hidden="1" customHeight="1" outlineLevel="1">
      <c r="B72" s="501"/>
      <c r="C72" s="203">
        <v>6</v>
      </c>
      <c r="D72" s="206"/>
      <c r="E72" s="203"/>
      <c r="F72" s="203"/>
      <c r="G72" s="208"/>
      <c r="H72" s="526"/>
      <c r="I72" s="209"/>
      <c r="J72" s="209"/>
      <c r="K72" s="210"/>
      <c r="L72" s="527"/>
      <c r="M72" s="209"/>
      <c r="N72" s="501"/>
      <c r="O72" s="501"/>
      <c r="P72" s="203"/>
      <c r="Q72" s="207"/>
      <c r="R72" s="208"/>
      <c r="S72" s="205"/>
      <c r="T72" s="526"/>
      <c r="U72" s="203"/>
      <c r="V72" s="207"/>
      <c r="W72" s="208"/>
      <c r="X72" s="205"/>
      <c r="Y72" s="526"/>
      <c r="Z72" s="203"/>
      <c r="AA72" s="207"/>
      <c r="AB72" s="208"/>
      <c r="AC72" s="205"/>
      <c r="AD72" s="526"/>
      <c r="AE72" s="203"/>
      <c r="AF72" s="207"/>
      <c r="AG72" s="208"/>
      <c r="AH72" s="205"/>
      <c r="AI72" s="526"/>
      <c r="AJ72" s="203"/>
      <c r="AK72" s="207"/>
      <c r="AL72" s="208"/>
      <c r="AM72" s="205"/>
      <c r="AN72" s="526"/>
      <c r="AO72" s="203"/>
      <c r="AP72" s="207"/>
      <c r="AQ72" s="208"/>
      <c r="AR72" s="205"/>
      <c r="AS72" s="526"/>
      <c r="AT72" s="203"/>
      <c r="AU72" s="207"/>
      <c r="AV72" s="208"/>
      <c r="AW72" s="205"/>
      <c r="AX72" s="526"/>
    </row>
    <row r="73" spans="2:50" ht="14.25" hidden="1" customHeight="1" outlineLevel="1">
      <c r="B73" s="501"/>
      <c r="C73" s="203">
        <v>7</v>
      </c>
      <c r="D73" s="206"/>
      <c r="E73" s="203"/>
      <c r="F73" s="203"/>
      <c r="G73" s="208"/>
      <c r="H73" s="526"/>
      <c r="I73" s="209"/>
      <c r="J73" s="209"/>
      <c r="K73" s="210"/>
      <c r="L73" s="527"/>
      <c r="M73" s="209"/>
      <c r="N73" s="501"/>
      <c r="O73" s="501"/>
      <c r="P73" s="203"/>
      <c r="Q73" s="207"/>
      <c r="R73" s="208"/>
      <c r="S73" s="205"/>
      <c r="T73" s="526"/>
      <c r="U73" s="203"/>
      <c r="V73" s="207"/>
      <c r="W73" s="208"/>
      <c r="X73" s="205"/>
      <c r="Y73" s="526"/>
      <c r="Z73" s="203"/>
      <c r="AA73" s="207"/>
      <c r="AB73" s="208"/>
      <c r="AC73" s="205"/>
      <c r="AD73" s="526"/>
      <c r="AE73" s="203"/>
      <c r="AF73" s="207"/>
      <c r="AG73" s="208"/>
      <c r="AH73" s="205"/>
      <c r="AI73" s="526"/>
      <c r="AJ73" s="203"/>
      <c r="AK73" s="207"/>
      <c r="AL73" s="208"/>
      <c r="AM73" s="205"/>
      <c r="AN73" s="526"/>
      <c r="AO73" s="203"/>
      <c r="AP73" s="207"/>
      <c r="AQ73" s="208"/>
      <c r="AR73" s="205"/>
      <c r="AS73" s="526"/>
      <c r="AT73" s="203"/>
      <c r="AU73" s="207"/>
      <c r="AV73" s="208"/>
      <c r="AW73" s="205"/>
      <c r="AX73" s="526"/>
    </row>
    <row r="74" spans="2:50" ht="14.25" hidden="1" customHeight="1" outlineLevel="1">
      <c r="B74" s="501"/>
      <c r="C74" s="203">
        <v>8</v>
      </c>
      <c r="D74" s="206"/>
      <c r="E74" s="203"/>
      <c r="F74" s="203"/>
      <c r="G74" s="208"/>
      <c r="H74" s="526"/>
      <c r="I74" s="209"/>
      <c r="J74" s="209"/>
      <c r="K74" s="210"/>
      <c r="L74" s="527"/>
      <c r="M74" s="209"/>
      <c r="N74" s="501"/>
      <c r="O74" s="501"/>
      <c r="P74" s="203"/>
      <c r="Q74" s="207"/>
      <c r="R74" s="208"/>
      <c r="S74" s="205"/>
      <c r="T74" s="526"/>
      <c r="U74" s="203"/>
      <c r="V74" s="207"/>
      <c r="W74" s="208"/>
      <c r="X74" s="205"/>
      <c r="Y74" s="526"/>
      <c r="Z74" s="203"/>
      <c r="AA74" s="207"/>
      <c r="AB74" s="208"/>
      <c r="AC74" s="205"/>
      <c r="AD74" s="526"/>
      <c r="AE74" s="203"/>
      <c r="AF74" s="207"/>
      <c r="AG74" s="208"/>
      <c r="AH74" s="205"/>
      <c r="AI74" s="526"/>
      <c r="AJ74" s="203"/>
      <c r="AK74" s="207"/>
      <c r="AL74" s="208"/>
      <c r="AM74" s="205"/>
      <c r="AN74" s="526"/>
      <c r="AO74" s="203"/>
      <c r="AP74" s="207"/>
      <c r="AQ74" s="208"/>
      <c r="AR74" s="205"/>
      <c r="AS74" s="526"/>
      <c r="AT74" s="203"/>
      <c r="AU74" s="207"/>
      <c r="AV74" s="208"/>
      <c r="AW74" s="205"/>
      <c r="AX74" s="526"/>
    </row>
    <row r="75" spans="2:50" ht="14.25" hidden="1" customHeight="1" outlineLevel="1">
      <c r="B75" s="501"/>
      <c r="C75" s="203">
        <v>9</v>
      </c>
      <c r="D75" s="206"/>
      <c r="E75" s="203"/>
      <c r="F75" s="203"/>
      <c r="G75" s="208"/>
      <c r="H75" s="526"/>
      <c r="I75" s="209"/>
      <c r="J75" s="209"/>
      <c r="K75" s="210"/>
      <c r="L75" s="527"/>
      <c r="M75" s="209"/>
      <c r="N75" s="501"/>
      <c r="O75" s="501"/>
      <c r="P75" s="203"/>
      <c r="Q75" s="207"/>
      <c r="R75" s="208"/>
      <c r="S75" s="205"/>
      <c r="T75" s="526"/>
      <c r="U75" s="203"/>
      <c r="V75" s="207"/>
      <c r="W75" s="208"/>
      <c r="X75" s="205"/>
      <c r="Y75" s="526"/>
      <c r="Z75" s="203"/>
      <c r="AA75" s="207"/>
      <c r="AB75" s="208"/>
      <c r="AC75" s="205"/>
      <c r="AD75" s="526"/>
      <c r="AE75" s="203"/>
      <c r="AF75" s="207"/>
      <c r="AG75" s="208"/>
      <c r="AH75" s="205"/>
      <c r="AI75" s="526"/>
      <c r="AJ75" s="203"/>
      <c r="AK75" s="207"/>
      <c r="AL75" s="208"/>
      <c r="AM75" s="205"/>
      <c r="AN75" s="526"/>
      <c r="AO75" s="203"/>
      <c r="AP75" s="207"/>
      <c r="AQ75" s="208"/>
      <c r="AR75" s="205"/>
      <c r="AS75" s="526"/>
      <c r="AT75" s="203"/>
      <c r="AU75" s="207"/>
      <c r="AV75" s="208"/>
      <c r="AW75" s="205"/>
      <c r="AX75" s="526"/>
    </row>
    <row r="76" spans="2:50" ht="14.25" hidden="1" customHeight="1" outlineLevel="1">
      <c r="B76" s="501"/>
      <c r="C76" s="203">
        <v>10</v>
      </c>
      <c r="D76" s="206"/>
      <c r="E76" s="203"/>
      <c r="F76" s="203"/>
      <c r="G76" s="208"/>
      <c r="H76" s="526"/>
      <c r="I76" s="209"/>
      <c r="J76" s="209"/>
      <c r="K76" s="210"/>
      <c r="L76" s="527"/>
      <c r="M76" s="209"/>
      <c r="N76" s="501"/>
      <c r="O76" s="501"/>
      <c r="P76" s="203"/>
      <c r="Q76" s="207"/>
      <c r="R76" s="208"/>
      <c r="S76" s="205"/>
      <c r="T76" s="526"/>
      <c r="U76" s="203"/>
      <c r="V76" s="207"/>
      <c r="W76" s="208"/>
      <c r="X76" s="205"/>
      <c r="Y76" s="526"/>
      <c r="Z76" s="203"/>
      <c r="AA76" s="207"/>
      <c r="AB76" s="208"/>
      <c r="AC76" s="205"/>
      <c r="AD76" s="526"/>
      <c r="AE76" s="203"/>
      <c r="AF76" s="207"/>
      <c r="AG76" s="208"/>
      <c r="AH76" s="205"/>
      <c r="AI76" s="526"/>
      <c r="AJ76" s="203"/>
      <c r="AK76" s="207"/>
      <c r="AL76" s="208"/>
      <c r="AM76" s="205"/>
      <c r="AN76" s="526"/>
      <c r="AO76" s="203"/>
      <c r="AP76" s="207"/>
      <c r="AQ76" s="208"/>
      <c r="AR76" s="205"/>
      <c r="AS76" s="526"/>
      <c r="AT76" s="203"/>
      <c r="AU76" s="207"/>
      <c r="AV76" s="208"/>
      <c r="AW76" s="205"/>
      <c r="AX76" s="526"/>
    </row>
    <row r="77" spans="2:50" ht="14.25" hidden="1" customHeight="1" outlineLevel="1">
      <c r="B77" s="501"/>
      <c r="C77" s="203">
        <v>11</v>
      </c>
      <c r="D77" s="206"/>
      <c r="E77" s="203"/>
      <c r="F77" s="203"/>
      <c r="G77" s="208"/>
      <c r="H77" s="526"/>
      <c r="I77" s="209"/>
      <c r="J77" s="209"/>
      <c r="K77" s="210"/>
      <c r="L77" s="527"/>
      <c r="M77" s="209"/>
      <c r="N77" s="501"/>
      <c r="O77" s="501"/>
      <c r="P77" s="203"/>
      <c r="Q77" s="207"/>
      <c r="R77" s="208"/>
      <c r="S77" s="205"/>
      <c r="T77" s="526"/>
      <c r="U77" s="203"/>
      <c r="V77" s="207"/>
      <c r="W77" s="208"/>
      <c r="X77" s="205"/>
      <c r="Y77" s="526"/>
      <c r="Z77" s="203"/>
      <c r="AA77" s="207"/>
      <c r="AB77" s="208"/>
      <c r="AC77" s="205"/>
      <c r="AD77" s="526"/>
      <c r="AE77" s="203"/>
      <c r="AF77" s="207"/>
      <c r="AG77" s="208"/>
      <c r="AH77" s="205"/>
      <c r="AI77" s="526"/>
      <c r="AJ77" s="203"/>
      <c r="AK77" s="207"/>
      <c r="AL77" s="208"/>
      <c r="AM77" s="205"/>
      <c r="AN77" s="526"/>
      <c r="AO77" s="203"/>
      <c r="AP77" s="207"/>
      <c r="AQ77" s="208"/>
      <c r="AR77" s="205"/>
      <c r="AS77" s="526"/>
      <c r="AT77" s="203"/>
      <c r="AU77" s="207"/>
      <c r="AV77" s="208"/>
      <c r="AW77" s="205"/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6">U82+1</f>
        <v>45897</v>
      </c>
      <c r="AA82" s="588"/>
      <c r="AB82" s="588"/>
      <c r="AC82" s="588"/>
      <c r="AD82" s="588"/>
      <c r="AE82" s="589">
        <f t="shared" ref="AE82" si="87">Z82+1</f>
        <v>45898</v>
      </c>
      <c r="AF82" s="590"/>
      <c r="AG82" s="590"/>
      <c r="AH82" s="590"/>
      <c r="AI82" s="590"/>
      <c r="AJ82" s="591">
        <f t="shared" ref="AJ82" si="88">AE82+1</f>
        <v>45899</v>
      </c>
      <c r="AK82" s="592"/>
      <c r="AL82" s="592"/>
      <c r="AM82" s="592"/>
      <c r="AN82" s="593"/>
      <c r="AO82" s="589">
        <f t="shared" ref="AO82" si="89">AJ82+1</f>
        <v>45900</v>
      </c>
      <c r="AP82" s="590"/>
      <c r="AQ82" s="590"/>
      <c r="AR82" s="590"/>
      <c r="AS82" s="590"/>
      <c r="AT82" s="591">
        <f t="shared" ref="AT82" si="90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1">Z82</f>
        <v>45897</v>
      </c>
      <c r="AA83" s="594"/>
      <c r="AB83" s="594"/>
      <c r="AC83" s="594"/>
      <c r="AD83" s="594"/>
      <c r="AE83" s="595">
        <f t="shared" ref="AE83" si="92">AE82</f>
        <v>45898</v>
      </c>
      <c r="AF83" s="595"/>
      <c r="AG83" s="595"/>
      <c r="AH83" s="595"/>
      <c r="AI83" s="595"/>
      <c r="AJ83" s="596">
        <f t="shared" ref="AJ83" si="93">AJ82</f>
        <v>45899</v>
      </c>
      <c r="AK83" s="597"/>
      <c r="AL83" s="597"/>
      <c r="AM83" s="597"/>
      <c r="AN83" s="598"/>
      <c r="AO83" s="595">
        <f t="shared" ref="AO83" si="94">AO82</f>
        <v>45900</v>
      </c>
      <c r="AP83" s="595"/>
      <c r="AQ83" s="595"/>
      <c r="AR83" s="595"/>
      <c r="AS83" s="595"/>
      <c r="AT83" s="596">
        <f t="shared" ref="AT83" si="95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266</v>
      </c>
      <c r="C87" s="203">
        <v>1</v>
      </c>
      <c r="D87" s="206" t="s">
        <v>269</v>
      </c>
      <c r="E87" s="203">
        <v>6</v>
      </c>
      <c r="F87" s="203">
        <v>2600</v>
      </c>
      <c r="G87" s="208">
        <f t="shared" ref="G87:G88" si="96">F87/E87</f>
        <v>433.33333333333331</v>
      </c>
      <c r="H87" s="526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27">
        <f>IFERROR(AVERAGE(K87:K101),"-")</f>
        <v>366.45033352073926</v>
      </c>
      <c r="M87" s="209">
        <f>RANK(K87, K$87:$K$101)</f>
        <v>2</v>
      </c>
      <c r="N87" s="501"/>
      <c r="O87" s="501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26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26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26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26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26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26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26">
        <f>AVERAGE(AV87:AV101)</f>
        <v>370.11729630919137</v>
      </c>
    </row>
    <row r="88" spans="2:50" ht="14.25" hidden="1" customHeight="1" outlineLevel="1">
      <c r="B88" s="501"/>
      <c r="C88" s="203">
        <v>2</v>
      </c>
      <c r="D88" s="206" t="s">
        <v>270</v>
      </c>
      <c r="E88" s="203">
        <v>6</v>
      </c>
      <c r="F88" s="203">
        <v>2600</v>
      </c>
      <c r="G88" s="208">
        <f t="shared" si="96"/>
        <v>433.33333333333331</v>
      </c>
      <c r="H88" s="526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27"/>
      <c r="M88" s="209">
        <f>RANK(K88, K$87:$K$101)</f>
        <v>1</v>
      </c>
      <c r="N88" s="501"/>
      <c r="O88" s="501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26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26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26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26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26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26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26"/>
    </row>
    <row r="89" spans="2:50" ht="14.25" hidden="1" customHeight="1" outlineLevel="1">
      <c r="B89" s="501"/>
      <c r="C89" s="203">
        <v>3</v>
      </c>
      <c r="D89" s="206"/>
      <c r="E89" s="203"/>
      <c r="F89" s="203"/>
      <c r="G89" s="208"/>
      <c r="H89" s="526"/>
      <c r="I89" s="209"/>
      <c r="J89" s="209"/>
      <c r="K89" s="210"/>
      <c r="L89" s="527"/>
      <c r="M89" s="209"/>
      <c r="N89" s="501"/>
      <c r="O89" s="501"/>
      <c r="P89" s="203"/>
      <c r="Q89" s="203"/>
      <c r="R89" s="208"/>
      <c r="S89" s="205"/>
      <c r="T89" s="526"/>
      <c r="U89" s="203"/>
      <c r="V89" s="203"/>
      <c r="W89" s="208"/>
      <c r="X89" s="205"/>
      <c r="Y89" s="526"/>
      <c r="Z89" s="203"/>
      <c r="AA89" s="203"/>
      <c r="AB89" s="208"/>
      <c r="AC89" s="205"/>
      <c r="AD89" s="526"/>
      <c r="AE89" s="203"/>
      <c r="AF89" s="203"/>
      <c r="AG89" s="208"/>
      <c r="AH89" s="205"/>
      <c r="AI89" s="526"/>
      <c r="AJ89" s="203"/>
      <c r="AK89" s="203"/>
      <c r="AL89" s="208"/>
      <c r="AM89" s="205"/>
      <c r="AN89" s="526"/>
      <c r="AO89" s="203"/>
      <c r="AP89" s="203"/>
      <c r="AQ89" s="208"/>
      <c r="AR89" s="205"/>
      <c r="AS89" s="526"/>
      <c r="AT89" s="203"/>
      <c r="AU89" s="203"/>
      <c r="AV89" s="208"/>
      <c r="AW89" s="205"/>
      <c r="AX89" s="526"/>
    </row>
    <row r="90" spans="2:50" ht="14.25" hidden="1" customHeight="1" outlineLevel="1">
      <c r="B90" s="501"/>
      <c r="C90" s="203">
        <v>4</v>
      </c>
      <c r="D90" s="206"/>
      <c r="E90" s="203"/>
      <c r="F90" s="203"/>
      <c r="G90" s="208"/>
      <c r="H90" s="526"/>
      <c r="I90" s="209"/>
      <c r="J90" s="209"/>
      <c r="K90" s="210"/>
      <c r="L90" s="527"/>
      <c r="M90" s="209"/>
      <c r="N90" s="501"/>
      <c r="O90" s="501"/>
      <c r="P90" s="203"/>
      <c r="Q90" s="203"/>
      <c r="R90" s="208"/>
      <c r="S90" s="205"/>
      <c r="T90" s="526"/>
      <c r="U90" s="203"/>
      <c r="V90" s="203"/>
      <c r="W90" s="208"/>
      <c r="X90" s="205"/>
      <c r="Y90" s="526"/>
      <c r="Z90" s="203"/>
      <c r="AA90" s="203"/>
      <c r="AB90" s="208"/>
      <c r="AC90" s="205"/>
      <c r="AD90" s="526"/>
      <c r="AE90" s="203"/>
      <c r="AF90" s="203"/>
      <c r="AG90" s="208"/>
      <c r="AH90" s="205"/>
      <c r="AI90" s="526"/>
      <c r="AJ90" s="203"/>
      <c r="AK90" s="203"/>
      <c r="AL90" s="208"/>
      <c r="AM90" s="205"/>
      <c r="AN90" s="526"/>
      <c r="AO90" s="203"/>
      <c r="AP90" s="203"/>
      <c r="AQ90" s="208"/>
      <c r="AR90" s="205"/>
      <c r="AS90" s="526"/>
      <c r="AT90" s="203"/>
      <c r="AU90" s="203"/>
      <c r="AV90" s="208"/>
      <c r="AW90" s="205"/>
      <c r="AX90" s="526"/>
    </row>
    <row r="91" spans="2:50" ht="14.25" hidden="1" customHeight="1" outlineLevel="1">
      <c r="B91" s="501"/>
      <c r="C91" s="203">
        <v>5</v>
      </c>
      <c r="D91" s="206"/>
      <c r="E91" s="203"/>
      <c r="F91" s="203"/>
      <c r="G91" s="208"/>
      <c r="H91" s="526"/>
      <c r="I91" s="209"/>
      <c r="J91" s="209"/>
      <c r="K91" s="210"/>
      <c r="L91" s="527"/>
      <c r="M91" s="209"/>
      <c r="N91" s="501"/>
      <c r="O91" s="501"/>
      <c r="P91" s="203"/>
      <c r="Q91" s="203"/>
      <c r="R91" s="208"/>
      <c r="S91" s="205"/>
      <c r="T91" s="526"/>
      <c r="U91" s="203"/>
      <c r="V91" s="203"/>
      <c r="W91" s="208"/>
      <c r="X91" s="205"/>
      <c r="Y91" s="526"/>
      <c r="Z91" s="203"/>
      <c r="AA91" s="203"/>
      <c r="AB91" s="208"/>
      <c r="AC91" s="205"/>
      <c r="AD91" s="526"/>
      <c r="AE91" s="203"/>
      <c r="AF91" s="203"/>
      <c r="AG91" s="208"/>
      <c r="AH91" s="205"/>
      <c r="AI91" s="526"/>
      <c r="AJ91" s="203"/>
      <c r="AK91" s="203"/>
      <c r="AL91" s="208"/>
      <c r="AM91" s="205"/>
      <c r="AN91" s="526"/>
      <c r="AO91" s="203"/>
      <c r="AP91" s="203"/>
      <c r="AQ91" s="208"/>
      <c r="AR91" s="205"/>
      <c r="AS91" s="526"/>
      <c r="AT91" s="203"/>
      <c r="AU91" s="203"/>
      <c r="AV91" s="208"/>
      <c r="AW91" s="205"/>
      <c r="AX91" s="526"/>
    </row>
    <row r="92" spans="2:50" ht="14.25" hidden="1" customHeight="1" outlineLevel="1">
      <c r="B92" s="501"/>
      <c r="C92" s="203">
        <v>6</v>
      </c>
      <c r="D92" s="206"/>
      <c r="E92" s="203"/>
      <c r="F92" s="203"/>
      <c r="G92" s="208"/>
      <c r="H92" s="526"/>
      <c r="I92" s="209"/>
      <c r="J92" s="209"/>
      <c r="K92" s="210"/>
      <c r="L92" s="527"/>
      <c r="M92" s="209"/>
      <c r="N92" s="501"/>
      <c r="O92" s="501"/>
      <c r="P92" s="203"/>
      <c r="Q92" s="203"/>
      <c r="R92" s="208"/>
      <c r="S92" s="205"/>
      <c r="T92" s="526"/>
      <c r="U92" s="203"/>
      <c r="V92" s="203"/>
      <c r="W92" s="208"/>
      <c r="X92" s="205"/>
      <c r="Y92" s="526"/>
      <c r="Z92" s="203"/>
      <c r="AA92" s="203"/>
      <c r="AB92" s="208"/>
      <c r="AC92" s="205"/>
      <c r="AD92" s="526"/>
      <c r="AE92" s="203"/>
      <c r="AF92" s="203"/>
      <c r="AG92" s="208"/>
      <c r="AH92" s="205"/>
      <c r="AI92" s="526"/>
      <c r="AJ92" s="203"/>
      <c r="AK92" s="203"/>
      <c r="AL92" s="208"/>
      <c r="AM92" s="205"/>
      <c r="AN92" s="526"/>
      <c r="AO92" s="203"/>
      <c r="AP92" s="203"/>
      <c r="AQ92" s="208"/>
      <c r="AR92" s="205"/>
      <c r="AS92" s="526"/>
      <c r="AT92" s="203"/>
      <c r="AU92" s="203"/>
      <c r="AV92" s="208"/>
      <c r="AW92" s="205"/>
      <c r="AX92" s="526"/>
    </row>
    <row r="93" spans="2:50" ht="14.25" hidden="1" customHeight="1" outlineLevel="1">
      <c r="B93" s="501"/>
      <c r="C93" s="203">
        <v>7</v>
      </c>
      <c r="D93" s="206"/>
      <c r="E93" s="203"/>
      <c r="F93" s="203"/>
      <c r="G93" s="208"/>
      <c r="H93" s="526"/>
      <c r="I93" s="209"/>
      <c r="J93" s="209"/>
      <c r="K93" s="210"/>
      <c r="L93" s="527"/>
      <c r="M93" s="209"/>
      <c r="N93" s="501"/>
      <c r="O93" s="501"/>
      <c r="P93" s="203"/>
      <c r="Q93" s="203"/>
      <c r="R93" s="208"/>
      <c r="S93" s="205"/>
      <c r="T93" s="526"/>
      <c r="U93" s="203"/>
      <c r="V93" s="203"/>
      <c r="W93" s="208"/>
      <c r="X93" s="205"/>
      <c r="Y93" s="526"/>
      <c r="Z93" s="203"/>
      <c r="AA93" s="203"/>
      <c r="AB93" s="208"/>
      <c r="AC93" s="205"/>
      <c r="AD93" s="526"/>
      <c r="AE93" s="203"/>
      <c r="AF93" s="203"/>
      <c r="AG93" s="208"/>
      <c r="AH93" s="205"/>
      <c r="AI93" s="526"/>
      <c r="AJ93" s="203"/>
      <c r="AK93" s="203"/>
      <c r="AL93" s="208"/>
      <c r="AM93" s="205"/>
      <c r="AN93" s="526"/>
      <c r="AO93" s="203"/>
      <c r="AP93" s="203"/>
      <c r="AQ93" s="208"/>
      <c r="AR93" s="205"/>
      <c r="AS93" s="526"/>
      <c r="AT93" s="203"/>
      <c r="AU93" s="203"/>
      <c r="AV93" s="208"/>
      <c r="AW93" s="205"/>
      <c r="AX93" s="526"/>
    </row>
    <row r="94" spans="2:50" ht="14.25" hidden="1" customHeight="1" outlineLevel="1">
      <c r="B94" s="501"/>
      <c r="C94" s="203">
        <v>8</v>
      </c>
      <c r="D94" s="206"/>
      <c r="E94" s="203"/>
      <c r="F94" s="203"/>
      <c r="G94" s="208"/>
      <c r="H94" s="526"/>
      <c r="I94" s="209"/>
      <c r="J94" s="209"/>
      <c r="K94" s="210"/>
      <c r="L94" s="527"/>
      <c r="M94" s="209"/>
      <c r="N94" s="501"/>
      <c r="O94" s="501"/>
      <c r="P94" s="203"/>
      <c r="Q94" s="203"/>
      <c r="R94" s="208"/>
      <c r="S94" s="205"/>
      <c r="T94" s="526"/>
      <c r="U94" s="203"/>
      <c r="V94" s="203"/>
      <c r="W94" s="208"/>
      <c r="X94" s="205"/>
      <c r="Y94" s="526"/>
      <c r="Z94" s="203"/>
      <c r="AA94" s="203"/>
      <c r="AB94" s="208"/>
      <c r="AC94" s="205"/>
      <c r="AD94" s="526"/>
      <c r="AE94" s="203"/>
      <c r="AF94" s="203"/>
      <c r="AG94" s="208"/>
      <c r="AH94" s="205"/>
      <c r="AI94" s="526"/>
      <c r="AJ94" s="203"/>
      <c r="AK94" s="203"/>
      <c r="AL94" s="208"/>
      <c r="AM94" s="205"/>
      <c r="AN94" s="526"/>
      <c r="AO94" s="203"/>
      <c r="AP94" s="203"/>
      <c r="AQ94" s="208"/>
      <c r="AR94" s="205"/>
      <c r="AS94" s="526"/>
      <c r="AT94" s="203"/>
      <c r="AU94" s="203"/>
      <c r="AV94" s="208"/>
      <c r="AW94" s="205"/>
      <c r="AX94" s="526"/>
    </row>
    <row r="95" spans="2:50" ht="14.25" hidden="1" customHeight="1" outlineLevel="1">
      <c r="B95" s="501"/>
      <c r="C95" s="203">
        <v>9</v>
      </c>
      <c r="D95" s="206"/>
      <c r="E95" s="203"/>
      <c r="F95" s="203"/>
      <c r="G95" s="208"/>
      <c r="H95" s="526"/>
      <c r="I95" s="209"/>
      <c r="J95" s="209"/>
      <c r="K95" s="210"/>
      <c r="L95" s="527"/>
      <c r="M95" s="209"/>
      <c r="N95" s="501"/>
      <c r="O95" s="501"/>
      <c r="P95" s="203"/>
      <c r="Q95" s="203"/>
      <c r="R95" s="208"/>
      <c r="S95" s="205"/>
      <c r="T95" s="526"/>
      <c r="U95" s="203"/>
      <c r="V95" s="203"/>
      <c r="W95" s="208"/>
      <c r="X95" s="205"/>
      <c r="Y95" s="526"/>
      <c r="Z95" s="203"/>
      <c r="AA95" s="203"/>
      <c r="AB95" s="208"/>
      <c r="AC95" s="205"/>
      <c r="AD95" s="526"/>
      <c r="AE95" s="203"/>
      <c r="AF95" s="203"/>
      <c r="AG95" s="208"/>
      <c r="AH95" s="205"/>
      <c r="AI95" s="526"/>
      <c r="AJ95" s="203"/>
      <c r="AK95" s="203"/>
      <c r="AL95" s="208"/>
      <c r="AM95" s="205"/>
      <c r="AN95" s="526"/>
      <c r="AO95" s="203"/>
      <c r="AP95" s="203"/>
      <c r="AQ95" s="208"/>
      <c r="AR95" s="205"/>
      <c r="AS95" s="526"/>
      <c r="AT95" s="203"/>
      <c r="AU95" s="203"/>
      <c r="AV95" s="208"/>
      <c r="AW95" s="205"/>
      <c r="AX95" s="526"/>
    </row>
    <row r="96" spans="2:50" ht="14.25" hidden="1" customHeight="1" outlineLevel="1">
      <c r="B96" s="501"/>
      <c r="C96" s="203">
        <v>10</v>
      </c>
      <c r="D96" s="206"/>
      <c r="E96" s="203"/>
      <c r="F96" s="203"/>
      <c r="G96" s="208"/>
      <c r="H96" s="526"/>
      <c r="I96" s="209"/>
      <c r="J96" s="209"/>
      <c r="K96" s="210"/>
      <c r="L96" s="527"/>
      <c r="M96" s="209"/>
      <c r="N96" s="501"/>
      <c r="O96" s="501"/>
      <c r="P96" s="203"/>
      <c r="Q96" s="203"/>
      <c r="R96" s="208"/>
      <c r="S96" s="205"/>
      <c r="T96" s="526"/>
      <c r="U96" s="203"/>
      <c r="V96" s="203"/>
      <c r="W96" s="208"/>
      <c r="X96" s="205"/>
      <c r="Y96" s="526"/>
      <c r="Z96" s="203"/>
      <c r="AA96" s="203"/>
      <c r="AB96" s="208"/>
      <c r="AC96" s="205"/>
      <c r="AD96" s="526"/>
      <c r="AE96" s="203"/>
      <c r="AF96" s="203"/>
      <c r="AG96" s="208"/>
      <c r="AH96" s="205"/>
      <c r="AI96" s="526"/>
      <c r="AJ96" s="203"/>
      <c r="AK96" s="203"/>
      <c r="AL96" s="208"/>
      <c r="AM96" s="205"/>
      <c r="AN96" s="526"/>
      <c r="AO96" s="203"/>
      <c r="AP96" s="203"/>
      <c r="AQ96" s="208"/>
      <c r="AR96" s="205"/>
      <c r="AS96" s="526"/>
      <c r="AT96" s="203"/>
      <c r="AU96" s="203"/>
      <c r="AV96" s="208"/>
      <c r="AW96" s="205"/>
      <c r="AX96" s="526"/>
    </row>
    <row r="97" spans="2:50" ht="14.25" hidden="1" customHeight="1" outlineLevel="1">
      <c r="B97" s="501"/>
      <c r="C97" s="203">
        <v>11</v>
      </c>
      <c r="D97" s="206"/>
      <c r="E97" s="203"/>
      <c r="F97" s="203"/>
      <c r="G97" s="208"/>
      <c r="H97" s="526"/>
      <c r="I97" s="209"/>
      <c r="J97" s="209"/>
      <c r="K97" s="210"/>
      <c r="L97" s="527"/>
      <c r="M97" s="209"/>
      <c r="N97" s="501"/>
      <c r="O97" s="501"/>
      <c r="P97" s="203"/>
      <c r="Q97" s="203"/>
      <c r="R97" s="208"/>
      <c r="S97" s="205"/>
      <c r="T97" s="526"/>
      <c r="U97" s="203"/>
      <c r="V97" s="203"/>
      <c r="W97" s="208"/>
      <c r="X97" s="205"/>
      <c r="Y97" s="526"/>
      <c r="Z97" s="203"/>
      <c r="AA97" s="203"/>
      <c r="AB97" s="208"/>
      <c r="AC97" s="205"/>
      <c r="AD97" s="526"/>
      <c r="AE97" s="203"/>
      <c r="AF97" s="203"/>
      <c r="AG97" s="208"/>
      <c r="AH97" s="205"/>
      <c r="AI97" s="526"/>
      <c r="AJ97" s="203"/>
      <c r="AK97" s="203"/>
      <c r="AL97" s="208"/>
      <c r="AM97" s="205"/>
      <c r="AN97" s="526"/>
      <c r="AO97" s="203"/>
      <c r="AP97" s="203"/>
      <c r="AQ97" s="208"/>
      <c r="AR97" s="205"/>
      <c r="AS97" s="526"/>
      <c r="AT97" s="203"/>
      <c r="AU97" s="203"/>
      <c r="AV97" s="208"/>
      <c r="AW97" s="205"/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2">U102+1</f>
        <v>45904</v>
      </c>
      <c r="AA102" s="588"/>
      <c r="AB102" s="588"/>
      <c r="AC102" s="588"/>
      <c r="AD102" s="588"/>
      <c r="AE102" s="589">
        <f t="shared" ref="AE102" si="113">Z102+1</f>
        <v>45905</v>
      </c>
      <c r="AF102" s="590"/>
      <c r="AG102" s="590"/>
      <c r="AH102" s="590"/>
      <c r="AI102" s="590"/>
      <c r="AJ102" s="591">
        <f t="shared" ref="AJ102" si="114">AE102+1</f>
        <v>45906</v>
      </c>
      <c r="AK102" s="592"/>
      <c r="AL102" s="592"/>
      <c r="AM102" s="592"/>
      <c r="AN102" s="593"/>
      <c r="AO102" s="589">
        <f t="shared" ref="AO102" si="115">AJ102+1</f>
        <v>45907</v>
      </c>
      <c r="AP102" s="590"/>
      <c r="AQ102" s="590"/>
      <c r="AR102" s="590"/>
      <c r="AS102" s="590"/>
      <c r="AT102" s="591">
        <f t="shared" ref="AT102" si="116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7">Z102</f>
        <v>45904</v>
      </c>
      <c r="AA103" s="594"/>
      <c r="AB103" s="594"/>
      <c r="AC103" s="594"/>
      <c r="AD103" s="594"/>
      <c r="AE103" s="595">
        <f t="shared" ref="AE103" si="118">AE102</f>
        <v>45905</v>
      </c>
      <c r="AF103" s="595"/>
      <c r="AG103" s="595"/>
      <c r="AH103" s="595"/>
      <c r="AI103" s="595"/>
      <c r="AJ103" s="596">
        <f t="shared" ref="AJ103" si="119">AJ102</f>
        <v>45906</v>
      </c>
      <c r="AK103" s="597"/>
      <c r="AL103" s="597"/>
      <c r="AM103" s="597"/>
      <c r="AN103" s="598"/>
      <c r="AO103" s="595">
        <f t="shared" ref="AO103" si="120">AO102</f>
        <v>45907</v>
      </c>
      <c r="AP103" s="595"/>
      <c r="AQ103" s="595"/>
      <c r="AR103" s="595"/>
      <c r="AS103" s="595"/>
      <c r="AT103" s="596">
        <f t="shared" ref="AT103" si="121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266</v>
      </c>
      <c r="C107" s="203">
        <v>1</v>
      </c>
      <c r="D107" s="206" t="s">
        <v>269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26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27">
        <f>IFERROR(AVERAGE(K107:K121),"-")</f>
        <v>371.28416415883078</v>
      </c>
      <c r="M107" s="209">
        <f>RANK(K107, K$107:$K$121)</f>
        <v>2</v>
      </c>
      <c r="N107" s="501"/>
      <c r="O107" s="501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26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26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26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26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26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26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26">
        <f>AVERAGE(AV107:AV121)</f>
        <v>372.57607030052873</v>
      </c>
    </row>
    <row r="108" spans="2:50" ht="14.25" hidden="1" customHeight="1" outlineLevel="1">
      <c r="B108" s="501"/>
      <c r="C108" s="203">
        <v>2</v>
      </c>
      <c r="D108" s="206" t="s">
        <v>270</v>
      </c>
      <c r="E108" s="203">
        <v>6</v>
      </c>
      <c r="F108" s="203">
        <v>2600</v>
      </c>
      <c r="G108" s="208">
        <f t="shared" si="122"/>
        <v>433.33333333333331</v>
      </c>
      <c r="H108" s="526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27"/>
      <c r="M108" s="209">
        <f>RANK(K108, K$107:$K$121)</f>
        <v>1</v>
      </c>
      <c r="N108" s="501"/>
      <c r="O108" s="501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26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26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26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26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26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26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26"/>
    </row>
    <row r="109" spans="2:50" ht="14.25" hidden="1" customHeight="1" outlineLevel="1">
      <c r="B109" s="501"/>
      <c r="C109" s="203">
        <v>3</v>
      </c>
      <c r="D109" s="206"/>
      <c r="E109" s="203"/>
      <c r="F109" s="203"/>
      <c r="G109" s="208"/>
      <c r="H109" s="526"/>
      <c r="I109" s="209"/>
      <c r="J109" s="209"/>
      <c r="K109" s="210"/>
      <c r="L109" s="527"/>
      <c r="M109" s="209"/>
      <c r="N109" s="501"/>
      <c r="O109" s="501"/>
      <c r="P109" s="203"/>
      <c r="Q109" s="203"/>
      <c r="R109" s="208"/>
      <c r="S109" s="205"/>
      <c r="T109" s="526"/>
      <c r="U109" s="203"/>
      <c r="V109" s="203"/>
      <c r="W109" s="208"/>
      <c r="X109" s="205"/>
      <c r="Y109" s="526"/>
      <c r="Z109" s="203"/>
      <c r="AA109" s="203"/>
      <c r="AB109" s="208"/>
      <c r="AC109" s="205"/>
      <c r="AD109" s="526"/>
      <c r="AE109" s="203"/>
      <c r="AF109" s="203"/>
      <c r="AG109" s="208"/>
      <c r="AH109" s="205"/>
      <c r="AI109" s="526"/>
      <c r="AJ109" s="203"/>
      <c r="AK109" s="203"/>
      <c r="AL109" s="208"/>
      <c r="AM109" s="205"/>
      <c r="AN109" s="526"/>
      <c r="AO109" s="203"/>
      <c r="AP109" s="203"/>
      <c r="AQ109" s="208"/>
      <c r="AR109" s="205"/>
      <c r="AS109" s="526"/>
      <c r="AT109" s="203"/>
      <c r="AU109" s="203"/>
      <c r="AV109" s="208"/>
      <c r="AW109" s="205"/>
      <c r="AX109" s="526"/>
    </row>
    <row r="110" spans="2:50" ht="14.25" hidden="1" customHeight="1" outlineLevel="1">
      <c r="B110" s="501"/>
      <c r="C110" s="203">
        <v>4</v>
      </c>
      <c r="D110" s="206"/>
      <c r="E110" s="203"/>
      <c r="F110" s="203"/>
      <c r="G110" s="208"/>
      <c r="H110" s="526"/>
      <c r="I110" s="209"/>
      <c r="J110" s="209"/>
      <c r="K110" s="210"/>
      <c r="L110" s="527"/>
      <c r="M110" s="209"/>
      <c r="N110" s="501"/>
      <c r="O110" s="501"/>
      <c r="P110" s="203"/>
      <c r="Q110" s="203"/>
      <c r="R110" s="208"/>
      <c r="S110" s="205"/>
      <c r="T110" s="526"/>
      <c r="U110" s="203"/>
      <c r="V110" s="203"/>
      <c r="W110" s="208"/>
      <c r="X110" s="205"/>
      <c r="Y110" s="526"/>
      <c r="Z110" s="203"/>
      <c r="AA110" s="203"/>
      <c r="AB110" s="208"/>
      <c r="AC110" s="205"/>
      <c r="AD110" s="526"/>
      <c r="AE110" s="203"/>
      <c r="AF110" s="203"/>
      <c r="AG110" s="208"/>
      <c r="AH110" s="205"/>
      <c r="AI110" s="526"/>
      <c r="AJ110" s="203"/>
      <c r="AK110" s="203"/>
      <c r="AL110" s="208"/>
      <c r="AM110" s="205"/>
      <c r="AN110" s="526"/>
      <c r="AO110" s="203"/>
      <c r="AP110" s="203"/>
      <c r="AQ110" s="208"/>
      <c r="AR110" s="205"/>
      <c r="AS110" s="526"/>
      <c r="AT110" s="203"/>
      <c r="AU110" s="203"/>
      <c r="AV110" s="208"/>
      <c r="AW110" s="205"/>
      <c r="AX110" s="526"/>
    </row>
    <row r="111" spans="2:50" ht="14.25" hidden="1" customHeight="1" outlineLevel="1">
      <c r="B111" s="501"/>
      <c r="C111" s="203">
        <v>5</v>
      </c>
      <c r="D111" s="206"/>
      <c r="E111" s="203"/>
      <c r="F111" s="203"/>
      <c r="G111" s="208"/>
      <c r="H111" s="526"/>
      <c r="I111" s="209"/>
      <c r="J111" s="209"/>
      <c r="K111" s="210"/>
      <c r="L111" s="527"/>
      <c r="M111" s="209"/>
      <c r="N111" s="501"/>
      <c r="O111" s="501"/>
      <c r="P111" s="203"/>
      <c r="Q111" s="203"/>
      <c r="R111" s="208"/>
      <c r="S111" s="205"/>
      <c r="T111" s="526"/>
      <c r="U111" s="203"/>
      <c r="V111" s="203"/>
      <c r="W111" s="208"/>
      <c r="X111" s="205"/>
      <c r="Y111" s="526"/>
      <c r="Z111" s="203"/>
      <c r="AA111" s="203"/>
      <c r="AB111" s="208"/>
      <c r="AC111" s="205"/>
      <c r="AD111" s="526"/>
      <c r="AE111" s="203"/>
      <c r="AF111" s="203"/>
      <c r="AG111" s="208"/>
      <c r="AH111" s="205"/>
      <c r="AI111" s="526"/>
      <c r="AJ111" s="203"/>
      <c r="AK111" s="203"/>
      <c r="AL111" s="208"/>
      <c r="AM111" s="205"/>
      <c r="AN111" s="526"/>
      <c r="AO111" s="203"/>
      <c r="AP111" s="203"/>
      <c r="AQ111" s="208"/>
      <c r="AR111" s="205"/>
      <c r="AS111" s="526"/>
      <c r="AT111" s="203"/>
      <c r="AU111" s="203"/>
      <c r="AV111" s="208"/>
      <c r="AW111" s="205"/>
      <c r="AX111" s="526"/>
    </row>
    <row r="112" spans="2:50" ht="14.25" hidden="1" customHeight="1" outlineLevel="1">
      <c r="B112" s="501"/>
      <c r="C112" s="203">
        <v>6</v>
      </c>
      <c r="D112" s="206"/>
      <c r="E112" s="203"/>
      <c r="F112" s="203"/>
      <c r="G112" s="208"/>
      <c r="H112" s="526"/>
      <c r="I112" s="209"/>
      <c r="J112" s="209"/>
      <c r="K112" s="210"/>
      <c r="L112" s="527"/>
      <c r="M112" s="209"/>
      <c r="N112" s="501"/>
      <c r="O112" s="501"/>
      <c r="P112" s="203"/>
      <c r="Q112" s="203"/>
      <c r="R112" s="208"/>
      <c r="S112" s="205"/>
      <c r="T112" s="526"/>
      <c r="U112" s="203"/>
      <c r="V112" s="203"/>
      <c r="W112" s="208"/>
      <c r="X112" s="205"/>
      <c r="Y112" s="526"/>
      <c r="Z112" s="203"/>
      <c r="AA112" s="203"/>
      <c r="AB112" s="208"/>
      <c r="AC112" s="205"/>
      <c r="AD112" s="526"/>
      <c r="AE112" s="203"/>
      <c r="AF112" s="203"/>
      <c r="AG112" s="208"/>
      <c r="AH112" s="205"/>
      <c r="AI112" s="526"/>
      <c r="AJ112" s="203"/>
      <c r="AK112" s="203"/>
      <c r="AL112" s="208"/>
      <c r="AM112" s="205"/>
      <c r="AN112" s="526"/>
      <c r="AO112" s="203"/>
      <c r="AP112" s="203"/>
      <c r="AQ112" s="208"/>
      <c r="AR112" s="205"/>
      <c r="AS112" s="526"/>
      <c r="AT112" s="203"/>
      <c r="AU112" s="203"/>
      <c r="AV112" s="208"/>
      <c r="AW112" s="205"/>
      <c r="AX112" s="526"/>
    </row>
    <row r="113" spans="2:50" ht="14.25" hidden="1" customHeight="1" outlineLevel="1">
      <c r="B113" s="501"/>
      <c r="C113" s="203">
        <v>7</v>
      </c>
      <c r="D113" s="206"/>
      <c r="E113" s="203"/>
      <c r="F113" s="203"/>
      <c r="G113" s="208"/>
      <c r="H113" s="526"/>
      <c r="I113" s="209"/>
      <c r="J113" s="209"/>
      <c r="K113" s="210"/>
      <c r="L113" s="527"/>
      <c r="M113" s="209"/>
      <c r="N113" s="501"/>
      <c r="O113" s="501"/>
      <c r="P113" s="203"/>
      <c r="Q113" s="203"/>
      <c r="R113" s="208"/>
      <c r="S113" s="205"/>
      <c r="T113" s="526"/>
      <c r="U113" s="203"/>
      <c r="V113" s="203"/>
      <c r="W113" s="208"/>
      <c r="X113" s="205"/>
      <c r="Y113" s="526"/>
      <c r="Z113" s="203"/>
      <c r="AA113" s="203"/>
      <c r="AB113" s="208"/>
      <c r="AC113" s="205"/>
      <c r="AD113" s="526"/>
      <c r="AE113" s="203"/>
      <c r="AF113" s="203"/>
      <c r="AG113" s="208"/>
      <c r="AH113" s="205"/>
      <c r="AI113" s="526"/>
      <c r="AJ113" s="203"/>
      <c r="AK113" s="203"/>
      <c r="AL113" s="208"/>
      <c r="AM113" s="205"/>
      <c r="AN113" s="526"/>
      <c r="AO113" s="203"/>
      <c r="AP113" s="203"/>
      <c r="AQ113" s="208"/>
      <c r="AR113" s="205"/>
      <c r="AS113" s="526"/>
      <c r="AT113" s="203"/>
      <c r="AU113" s="203"/>
      <c r="AV113" s="208"/>
      <c r="AW113" s="205"/>
      <c r="AX113" s="526"/>
    </row>
    <row r="114" spans="2:50" ht="14.25" hidden="1" customHeight="1" outlineLevel="1">
      <c r="B114" s="501"/>
      <c r="C114" s="203">
        <v>8</v>
      </c>
      <c r="D114" s="206"/>
      <c r="E114" s="203"/>
      <c r="F114" s="203"/>
      <c r="G114" s="208"/>
      <c r="H114" s="526"/>
      <c r="I114" s="209"/>
      <c r="J114" s="209"/>
      <c r="K114" s="210"/>
      <c r="L114" s="527"/>
      <c r="M114" s="209"/>
      <c r="N114" s="501"/>
      <c r="O114" s="501"/>
      <c r="P114" s="203"/>
      <c r="Q114" s="203"/>
      <c r="R114" s="208"/>
      <c r="S114" s="205"/>
      <c r="T114" s="526"/>
      <c r="U114" s="203"/>
      <c r="V114" s="203"/>
      <c r="W114" s="208"/>
      <c r="X114" s="205"/>
      <c r="Y114" s="526"/>
      <c r="Z114" s="203"/>
      <c r="AA114" s="203"/>
      <c r="AB114" s="208"/>
      <c r="AC114" s="205"/>
      <c r="AD114" s="526"/>
      <c r="AE114" s="203"/>
      <c r="AF114" s="203"/>
      <c r="AG114" s="208"/>
      <c r="AH114" s="205"/>
      <c r="AI114" s="526"/>
      <c r="AJ114" s="203"/>
      <c r="AK114" s="203"/>
      <c r="AL114" s="208"/>
      <c r="AM114" s="205"/>
      <c r="AN114" s="526"/>
      <c r="AO114" s="203"/>
      <c r="AP114" s="203"/>
      <c r="AQ114" s="208"/>
      <c r="AR114" s="205"/>
      <c r="AS114" s="526"/>
      <c r="AT114" s="203"/>
      <c r="AU114" s="203"/>
      <c r="AV114" s="208"/>
      <c r="AW114" s="205"/>
      <c r="AX114" s="526"/>
    </row>
    <row r="115" spans="2:50" ht="14.25" hidden="1" customHeight="1" outlineLevel="1">
      <c r="B115" s="501"/>
      <c r="C115" s="203">
        <v>9</v>
      </c>
      <c r="D115" s="206"/>
      <c r="E115" s="203"/>
      <c r="F115" s="203"/>
      <c r="G115" s="208"/>
      <c r="H115" s="526"/>
      <c r="I115" s="209"/>
      <c r="J115" s="209"/>
      <c r="K115" s="210"/>
      <c r="L115" s="527"/>
      <c r="M115" s="209"/>
      <c r="N115" s="501"/>
      <c r="O115" s="501"/>
      <c r="P115" s="203"/>
      <c r="Q115" s="203"/>
      <c r="R115" s="208"/>
      <c r="S115" s="205"/>
      <c r="T115" s="526"/>
      <c r="U115" s="203"/>
      <c r="V115" s="203"/>
      <c r="W115" s="208"/>
      <c r="X115" s="205"/>
      <c r="Y115" s="526"/>
      <c r="Z115" s="203"/>
      <c r="AA115" s="203"/>
      <c r="AB115" s="208"/>
      <c r="AC115" s="205"/>
      <c r="AD115" s="526"/>
      <c r="AE115" s="203"/>
      <c r="AF115" s="203"/>
      <c r="AG115" s="208"/>
      <c r="AH115" s="205"/>
      <c r="AI115" s="526"/>
      <c r="AJ115" s="203"/>
      <c r="AK115" s="203"/>
      <c r="AL115" s="208"/>
      <c r="AM115" s="205"/>
      <c r="AN115" s="526"/>
      <c r="AO115" s="203"/>
      <c r="AP115" s="203"/>
      <c r="AQ115" s="208"/>
      <c r="AR115" s="205"/>
      <c r="AS115" s="526"/>
      <c r="AT115" s="203"/>
      <c r="AU115" s="203"/>
      <c r="AV115" s="208"/>
      <c r="AW115" s="205"/>
      <c r="AX115" s="526"/>
    </row>
    <row r="116" spans="2:50" ht="14.25" hidden="1" customHeight="1" outlineLevel="1">
      <c r="B116" s="501"/>
      <c r="C116" s="203">
        <v>10</v>
      </c>
      <c r="D116" s="206"/>
      <c r="E116" s="203"/>
      <c r="F116" s="203"/>
      <c r="G116" s="208"/>
      <c r="H116" s="526"/>
      <c r="I116" s="209"/>
      <c r="J116" s="209"/>
      <c r="K116" s="210"/>
      <c r="L116" s="527"/>
      <c r="M116" s="209"/>
      <c r="N116" s="501"/>
      <c r="O116" s="501"/>
      <c r="P116" s="203"/>
      <c r="Q116" s="203"/>
      <c r="R116" s="208"/>
      <c r="S116" s="205"/>
      <c r="T116" s="526"/>
      <c r="U116" s="203"/>
      <c r="V116" s="203"/>
      <c r="W116" s="208"/>
      <c r="X116" s="205"/>
      <c r="Y116" s="526"/>
      <c r="Z116" s="203"/>
      <c r="AA116" s="203"/>
      <c r="AB116" s="208"/>
      <c r="AC116" s="205"/>
      <c r="AD116" s="526"/>
      <c r="AE116" s="203"/>
      <c r="AF116" s="203"/>
      <c r="AG116" s="208"/>
      <c r="AH116" s="205"/>
      <c r="AI116" s="526"/>
      <c r="AJ116" s="203"/>
      <c r="AK116" s="203"/>
      <c r="AL116" s="208"/>
      <c r="AM116" s="205"/>
      <c r="AN116" s="526"/>
      <c r="AO116" s="203"/>
      <c r="AP116" s="203"/>
      <c r="AQ116" s="208"/>
      <c r="AR116" s="205"/>
      <c r="AS116" s="526"/>
      <c r="AT116" s="203"/>
      <c r="AU116" s="203"/>
      <c r="AV116" s="208"/>
      <c r="AW116" s="205"/>
      <c r="AX116" s="526"/>
    </row>
    <row r="117" spans="2:50" ht="14.25" hidden="1" customHeight="1" outlineLevel="1">
      <c r="B117" s="501"/>
      <c r="C117" s="203">
        <v>11</v>
      </c>
      <c r="D117" s="206"/>
      <c r="E117" s="203"/>
      <c r="F117" s="203"/>
      <c r="G117" s="208"/>
      <c r="H117" s="526"/>
      <c r="I117" s="209"/>
      <c r="J117" s="209"/>
      <c r="K117" s="210"/>
      <c r="L117" s="527"/>
      <c r="M117" s="209"/>
      <c r="N117" s="501"/>
      <c r="O117" s="501"/>
      <c r="P117" s="203"/>
      <c r="Q117" s="203"/>
      <c r="R117" s="208"/>
      <c r="S117" s="205"/>
      <c r="T117" s="526"/>
      <c r="U117" s="203"/>
      <c r="V117" s="203"/>
      <c r="W117" s="208"/>
      <c r="X117" s="205"/>
      <c r="Y117" s="526"/>
      <c r="Z117" s="203"/>
      <c r="AA117" s="203"/>
      <c r="AB117" s="208"/>
      <c r="AC117" s="205"/>
      <c r="AD117" s="526"/>
      <c r="AE117" s="203"/>
      <c r="AF117" s="203"/>
      <c r="AG117" s="208"/>
      <c r="AH117" s="205"/>
      <c r="AI117" s="526"/>
      <c r="AJ117" s="203"/>
      <c r="AK117" s="203"/>
      <c r="AL117" s="208"/>
      <c r="AM117" s="205"/>
      <c r="AN117" s="526"/>
      <c r="AO117" s="203"/>
      <c r="AP117" s="203"/>
      <c r="AQ117" s="208"/>
      <c r="AR117" s="205"/>
      <c r="AS117" s="526"/>
      <c r="AT117" s="203"/>
      <c r="AU117" s="203"/>
      <c r="AV117" s="208"/>
      <c r="AW117" s="205"/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7"/>
      <c r="W121" s="208"/>
      <c r="X121" s="205"/>
      <c r="Y121" s="526"/>
      <c r="Z121" s="203"/>
      <c r="AA121" s="207"/>
      <c r="AB121" s="208"/>
      <c r="AC121" s="205"/>
      <c r="AD121" s="526"/>
      <c r="AE121" s="203"/>
      <c r="AF121" s="207"/>
      <c r="AG121" s="208"/>
      <c r="AH121" s="205"/>
      <c r="AI121" s="526"/>
      <c r="AJ121" s="203"/>
      <c r="AK121" s="207"/>
      <c r="AL121" s="208"/>
      <c r="AM121" s="205"/>
      <c r="AN121" s="526"/>
      <c r="AO121" s="203"/>
      <c r="AP121" s="207"/>
      <c r="AQ121" s="208"/>
      <c r="AR121" s="205"/>
      <c r="AS121" s="526"/>
      <c r="AT121" s="203"/>
      <c r="AU121" s="207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8">U122+1</f>
        <v>45911</v>
      </c>
      <c r="AA122" s="588"/>
      <c r="AB122" s="588"/>
      <c r="AC122" s="588"/>
      <c r="AD122" s="588"/>
      <c r="AE122" s="589">
        <f t="shared" ref="AE122" si="139">Z122+1</f>
        <v>45912</v>
      </c>
      <c r="AF122" s="590"/>
      <c r="AG122" s="590"/>
      <c r="AH122" s="590"/>
      <c r="AI122" s="590"/>
      <c r="AJ122" s="591">
        <f t="shared" ref="AJ122" si="140">AE122+1</f>
        <v>45913</v>
      </c>
      <c r="AK122" s="592"/>
      <c r="AL122" s="592"/>
      <c r="AM122" s="592"/>
      <c r="AN122" s="593"/>
      <c r="AO122" s="589">
        <f t="shared" ref="AO122" si="141">AJ122+1</f>
        <v>45914</v>
      </c>
      <c r="AP122" s="590"/>
      <c r="AQ122" s="590"/>
      <c r="AR122" s="590"/>
      <c r="AS122" s="590"/>
      <c r="AT122" s="591">
        <f t="shared" ref="AT122" si="142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3">Z122</f>
        <v>45911</v>
      </c>
      <c r="AA123" s="594"/>
      <c r="AB123" s="594"/>
      <c r="AC123" s="594"/>
      <c r="AD123" s="594"/>
      <c r="AE123" s="595">
        <f t="shared" ref="AE123" si="144">AE122</f>
        <v>45912</v>
      </c>
      <c r="AF123" s="595"/>
      <c r="AG123" s="595"/>
      <c r="AH123" s="595"/>
      <c r="AI123" s="595"/>
      <c r="AJ123" s="596">
        <f t="shared" ref="AJ123" si="145">AJ122</f>
        <v>45913</v>
      </c>
      <c r="AK123" s="597"/>
      <c r="AL123" s="597"/>
      <c r="AM123" s="597"/>
      <c r="AN123" s="598"/>
      <c r="AO123" s="595">
        <f t="shared" ref="AO123" si="146">AO122</f>
        <v>45914</v>
      </c>
      <c r="AP123" s="595"/>
      <c r="AQ123" s="595"/>
      <c r="AR123" s="595"/>
      <c r="AS123" s="595"/>
      <c r="AT123" s="596">
        <f t="shared" ref="AT123" si="147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266</v>
      </c>
      <c r="C127" s="203">
        <v>1</v>
      </c>
      <c r="D127" s="206" t="s">
        <v>269</v>
      </c>
      <c r="E127" s="203">
        <v>6</v>
      </c>
      <c r="F127" s="203">
        <v>3273</v>
      </c>
      <c r="G127" s="208">
        <f t="shared" ref="G127:G128" si="148">F127/E127</f>
        <v>545.5</v>
      </c>
      <c r="H127" s="526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27">
        <f>IFERROR(AVERAGE(K127:K141),"-")</f>
        <v>463.59488180108804</v>
      </c>
      <c r="M127" s="209">
        <f>RANK(K127, K$127:$K$141)</f>
        <v>2</v>
      </c>
      <c r="N127" s="501"/>
      <c r="O127" s="501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26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26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26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26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26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26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26">
        <f>AVERAGE(AV127:AV141)</f>
        <v>466.09447242653323</v>
      </c>
    </row>
    <row r="128" spans="2:50" ht="14.25" hidden="1" customHeight="1" outlineLevel="1">
      <c r="B128" s="501"/>
      <c r="C128" s="203">
        <v>2</v>
      </c>
      <c r="D128" s="206" t="s">
        <v>270</v>
      </c>
      <c r="E128" s="203">
        <v>6</v>
      </c>
      <c r="F128" s="203">
        <v>3273</v>
      </c>
      <c r="G128" s="208">
        <f t="shared" si="148"/>
        <v>545.5</v>
      </c>
      <c r="H128" s="526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27"/>
      <c r="M128" s="209">
        <f>RANK(K128, K$127:$K$141)</f>
        <v>1</v>
      </c>
      <c r="N128" s="501"/>
      <c r="O128" s="501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26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26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26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26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26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26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26"/>
    </row>
    <row r="129" spans="2:50" ht="14.25" hidden="1" customHeight="1" outlineLevel="1">
      <c r="B129" s="501"/>
      <c r="C129" s="203">
        <v>3</v>
      </c>
      <c r="D129" s="206"/>
      <c r="E129" s="203"/>
      <c r="F129" s="203"/>
      <c r="G129" s="208"/>
      <c r="H129" s="526"/>
      <c r="I129" s="209"/>
      <c r="J129" s="209"/>
      <c r="K129" s="210"/>
      <c r="L129" s="527"/>
      <c r="M129" s="209"/>
      <c r="N129" s="501"/>
      <c r="O129" s="501"/>
      <c r="P129" s="203"/>
      <c r="Q129" s="203"/>
      <c r="R129" s="208"/>
      <c r="S129" s="205"/>
      <c r="T129" s="526"/>
      <c r="U129" s="203"/>
      <c r="V129" s="203"/>
      <c r="W129" s="208"/>
      <c r="X129" s="205"/>
      <c r="Y129" s="526"/>
      <c r="Z129" s="203"/>
      <c r="AA129" s="203"/>
      <c r="AB129" s="208"/>
      <c r="AC129" s="205"/>
      <c r="AD129" s="526"/>
      <c r="AE129" s="203"/>
      <c r="AF129" s="203"/>
      <c r="AG129" s="208"/>
      <c r="AH129" s="205"/>
      <c r="AI129" s="526"/>
      <c r="AJ129" s="203"/>
      <c r="AK129" s="203"/>
      <c r="AL129" s="208"/>
      <c r="AM129" s="205"/>
      <c r="AN129" s="526"/>
      <c r="AO129" s="203"/>
      <c r="AP129" s="203"/>
      <c r="AQ129" s="208"/>
      <c r="AR129" s="205"/>
      <c r="AS129" s="526"/>
      <c r="AT129" s="203"/>
      <c r="AU129" s="203"/>
      <c r="AV129" s="208"/>
      <c r="AW129" s="205"/>
      <c r="AX129" s="526"/>
    </row>
    <row r="130" spans="2:50" ht="14.25" hidden="1" customHeight="1" outlineLevel="1">
      <c r="B130" s="501"/>
      <c r="C130" s="203">
        <v>4</v>
      </c>
      <c r="D130" s="206"/>
      <c r="E130" s="203"/>
      <c r="F130" s="203"/>
      <c r="G130" s="208"/>
      <c r="H130" s="526"/>
      <c r="I130" s="209"/>
      <c r="J130" s="209"/>
      <c r="K130" s="210"/>
      <c r="L130" s="527"/>
      <c r="M130" s="209"/>
      <c r="N130" s="501"/>
      <c r="O130" s="501"/>
      <c r="P130" s="203"/>
      <c r="Q130" s="203"/>
      <c r="R130" s="208"/>
      <c r="S130" s="205"/>
      <c r="T130" s="526"/>
      <c r="U130" s="203"/>
      <c r="V130" s="203"/>
      <c r="W130" s="208"/>
      <c r="X130" s="205"/>
      <c r="Y130" s="526"/>
      <c r="Z130" s="203"/>
      <c r="AA130" s="203"/>
      <c r="AB130" s="208"/>
      <c r="AC130" s="205"/>
      <c r="AD130" s="526"/>
      <c r="AE130" s="203"/>
      <c r="AF130" s="203"/>
      <c r="AG130" s="208"/>
      <c r="AH130" s="205"/>
      <c r="AI130" s="526"/>
      <c r="AJ130" s="203"/>
      <c r="AK130" s="203"/>
      <c r="AL130" s="208"/>
      <c r="AM130" s="205"/>
      <c r="AN130" s="526"/>
      <c r="AO130" s="203"/>
      <c r="AP130" s="203"/>
      <c r="AQ130" s="208"/>
      <c r="AR130" s="205"/>
      <c r="AS130" s="526"/>
      <c r="AT130" s="203"/>
      <c r="AU130" s="203"/>
      <c r="AV130" s="208"/>
      <c r="AW130" s="205"/>
      <c r="AX130" s="526"/>
    </row>
    <row r="131" spans="2:50" ht="14.25" hidden="1" customHeight="1" outlineLevel="1">
      <c r="B131" s="501"/>
      <c r="C131" s="203">
        <v>5</v>
      </c>
      <c r="D131" s="206"/>
      <c r="E131" s="203"/>
      <c r="F131" s="203"/>
      <c r="G131" s="208"/>
      <c r="H131" s="526"/>
      <c r="I131" s="209"/>
      <c r="J131" s="209"/>
      <c r="K131" s="210"/>
      <c r="L131" s="527"/>
      <c r="M131" s="209"/>
      <c r="N131" s="501"/>
      <c r="O131" s="501"/>
      <c r="P131" s="203"/>
      <c r="Q131" s="203"/>
      <c r="R131" s="208"/>
      <c r="S131" s="205"/>
      <c r="T131" s="526"/>
      <c r="U131" s="203"/>
      <c r="V131" s="203"/>
      <c r="W131" s="208"/>
      <c r="X131" s="205"/>
      <c r="Y131" s="526"/>
      <c r="Z131" s="203"/>
      <c r="AA131" s="203"/>
      <c r="AB131" s="208"/>
      <c r="AC131" s="205"/>
      <c r="AD131" s="526"/>
      <c r="AE131" s="203"/>
      <c r="AF131" s="203"/>
      <c r="AG131" s="208"/>
      <c r="AH131" s="205"/>
      <c r="AI131" s="526"/>
      <c r="AJ131" s="203"/>
      <c r="AK131" s="203"/>
      <c r="AL131" s="208"/>
      <c r="AM131" s="205"/>
      <c r="AN131" s="526"/>
      <c r="AO131" s="203"/>
      <c r="AP131" s="203"/>
      <c r="AQ131" s="208"/>
      <c r="AR131" s="205"/>
      <c r="AS131" s="526"/>
      <c r="AT131" s="203"/>
      <c r="AU131" s="203"/>
      <c r="AV131" s="208"/>
      <c r="AW131" s="205"/>
      <c r="AX131" s="526"/>
    </row>
    <row r="132" spans="2:50" ht="14.25" hidden="1" customHeight="1" outlineLevel="1">
      <c r="B132" s="501"/>
      <c r="C132" s="203">
        <v>6</v>
      </c>
      <c r="D132" s="206"/>
      <c r="E132" s="203"/>
      <c r="F132" s="203"/>
      <c r="G132" s="208"/>
      <c r="H132" s="526"/>
      <c r="I132" s="209"/>
      <c r="J132" s="209"/>
      <c r="K132" s="210"/>
      <c r="L132" s="527"/>
      <c r="M132" s="209"/>
      <c r="N132" s="501"/>
      <c r="O132" s="501"/>
      <c r="P132" s="203"/>
      <c r="Q132" s="203"/>
      <c r="R132" s="208"/>
      <c r="S132" s="205"/>
      <c r="T132" s="526"/>
      <c r="U132" s="203"/>
      <c r="V132" s="203"/>
      <c r="W132" s="208"/>
      <c r="X132" s="205"/>
      <c r="Y132" s="526"/>
      <c r="Z132" s="203"/>
      <c r="AA132" s="203"/>
      <c r="AB132" s="208"/>
      <c r="AC132" s="205"/>
      <c r="AD132" s="526"/>
      <c r="AE132" s="203"/>
      <c r="AF132" s="203"/>
      <c r="AG132" s="208"/>
      <c r="AH132" s="205"/>
      <c r="AI132" s="526"/>
      <c r="AJ132" s="203"/>
      <c r="AK132" s="203"/>
      <c r="AL132" s="208"/>
      <c r="AM132" s="205"/>
      <c r="AN132" s="526"/>
      <c r="AO132" s="203"/>
      <c r="AP132" s="203"/>
      <c r="AQ132" s="208"/>
      <c r="AR132" s="205"/>
      <c r="AS132" s="526"/>
      <c r="AT132" s="203"/>
      <c r="AU132" s="203"/>
      <c r="AV132" s="208"/>
      <c r="AW132" s="205"/>
      <c r="AX132" s="526"/>
    </row>
    <row r="133" spans="2:50" ht="14.25" hidden="1" customHeight="1" outlineLevel="1">
      <c r="B133" s="501"/>
      <c r="C133" s="203">
        <v>7</v>
      </c>
      <c r="D133" s="206"/>
      <c r="E133" s="203"/>
      <c r="F133" s="203"/>
      <c r="G133" s="208"/>
      <c r="H133" s="526"/>
      <c r="I133" s="209"/>
      <c r="J133" s="209"/>
      <c r="K133" s="210"/>
      <c r="L133" s="527"/>
      <c r="M133" s="209"/>
      <c r="N133" s="501"/>
      <c r="O133" s="501"/>
      <c r="P133" s="203"/>
      <c r="Q133" s="203"/>
      <c r="R133" s="208"/>
      <c r="S133" s="205"/>
      <c r="T133" s="526"/>
      <c r="U133" s="203"/>
      <c r="V133" s="203"/>
      <c r="W133" s="208"/>
      <c r="X133" s="205"/>
      <c r="Y133" s="526"/>
      <c r="Z133" s="203"/>
      <c r="AA133" s="203"/>
      <c r="AB133" s="208"/>
      <c r="AC133" s="205"/>
      <c r="AD133" s="526"/>
      <c r="AE133" s="203"/>
      <c r="AF133" s="203"/>
      <c r="AG133" s="208"/>
      <c r="AH133" s="205"/>
      <c r="AI133" s="526"/>
      <c r="AJ133" s="203"/>
      <c r="AK133" s="203"/>
      <c r="AL133" s="208"/>
      <c r="AM133" s="205"/>
      <c r="AN133" s="526"/>
      <c r="AO133" s="203"/>
      <c r="AP133" s="203"/>
      <c r="AQ133" s="208"/>
      <c r="AR133" s="205"/>
      <c r="AS133" s="526"/>
      <c r="AT133" s="203"/>
      <c r="AU133" s="203"/>
      <c r="AV133" s="208"/>
      <c r="AW133" s="205"/>
      <c r="AX133" s="526"/>
    </row>
    <row r="134" spans="2:50" ht="14.25" hidden="1" customHeight="1" outlineLevel="1">
      <c r="B134" s="501"/>
      <c r="C134" s="203">
        <v>8</v>
      </c>
      <c r="D134" s="206"/>
      <c r="E134" s="203"/>
      <c r="F134" s="203"/>
      <c r="G134" s="208"/>
      <c r="H134" s="526"/>
      <c r="I134" s="209"/>
      <c r="J134" s="209"/>
      <c r="K134" s="210"/>
      <c r="L134" s="527"/>
      <c r="M134" s="209"/>
      <c r="N134" s="501"/>
      <c r="O134" s="501"/>
      <c r="P134" s="203"/>
      <c r="Q134" s="203"/>
      <c r="R134" s="208"/>
      <c r="S134" s="205"/>
      <c r="T134" s="526"/>
      <c r="U134" s="203"/>
      <c r="V134" s="203"/>
      <c r="W134" s="208"/>
      <c r="X134" s="205"/>
      <c r="Y134" s="526"/>
      <c r="Z134" s="203"/>
      <c r="AA134" s="203"/>
      <c r="AB134" s="208"/>
      <c r="AC134" s="205"/>
      <c r="AD134" s="526"/>
      <c r="AE134" s="203"/>
      <c r="AF134" s="203"/>
      <c r="AG134" s="208"/>
      <c r="AH134" s="205"/>
      <c r="AI134" s="526"/>
      <c r="AJ134" s="203"/>
      <c r="AK134" s="203"/>
      <c r="AL134" s="208"/>
      <c r="AM134" s="205"/>
      <c r="AN134" s="526"/>
      <c r="AO134" s="203"/>
      <c r="AP134" s="203"/>
      <c r="AQ134" s="208"/>
      <c r="AR134" s="205"/>
      <c r="AS134" s="526"/>
      <c r="AT134" s="203"/>
      <c r="AU134" s="203"/>
      <c r="AV134" s="208"/>
      <c r="AW134" s="205"/>
      <c r="AX134" s="526"/>
    </row>
    <row r="135" spans="2:50" ht="14.25" hidden="1" customHeight="1" outlineLevel="1">
      <c r="B135" s="501"/>
      <c r="C135" s="203">
        <v>9</v>
      </c>
      <c r="D135" s="206"/>
      <c r="E135" s="203"/>
      <c r="F135" s="203"/>
      <c r="G135" s="208"/>
      <c r="H135" s="526"/>
      <c r="I135" s="209"/>
      <c r="J135" s="209"/>
      <c r="K135" s="210"/>
      <c r="L135" s="527"/>
      <c r="M135" s="209"/>
      <c r="N135" s="501"/>
      <c r="O135" s="501"/>
      <c r="P135" s="203"/>
      <c r="Q135" s="203"/>
      <c r="R135" s="208"/>
      <c r="S135" s="205"/>
      <c r="T135" s="526"/>
      <c r="U135" s="203"/>
      <c r="V135" s="203"/>
      <c r="W135" s="208"/>
      <c r="X135" s="205"/>
      <c r="Y135" s="526"/>
      <c r="Z135" s="203"/>
      <c r="AA135" s="203"/>
      <c r="AB135" s="208"/>
      <c r="AC135" s="205"/>
      <c r="AD135" s="526"/>
      <c r="AE135" s="203"/>
      <c r="AF135" s="203"/>
      <c r="AG135" s="208"/>
      <c r="AH135" s="205"/>
      <c r="AI135" s="526"/>
      <c r="AJ135" s="203"/>
      <c r="AK135" s="203"/>
      <c r="AL135" s="208"/>
      <c r="AM135" s="205"/>
      <c r="AN135" s="526"/>
      <c r="AO135" s="203"/>
      <c r="AP135" s="203"/>
      <c r="AQ135" s="208"/>
      <c r="AR135" s="205"/>
      <c r="AS135" s="526"/>
      <c r="AT135" s="203"/>
      <c r="AU135" s="203"/>
      <c r="AV135" s="208"/>
      <c r="AW135" s="205"/>
      <c r="AX135" s="526"/>
    </row>
    <row r="136" spans="2:50" ht="14.25" hidden="1" customHeight="1" outlineLevel="1">
      <c r="B136" s="501"/>
      <c r="C136" s="203">
        <v>10</v>
      </c>
      <c r="D136" s="206"/>
      <c r="E136" s="203"/>
      <c r="F136" s="203"/>
      <c r="G136" s="208"/>
      <c r="H136" s="526"/>
      <c r="I136" s="209"/>
      <c r="J136" s="209"/>
      <c r="K136" s="210"/>
      <c r="L136" s="527"/>
      <c r="M136" s="209"/>
      <c r="N136" s="501"/>
      <c r="O136" s="501"/>
      <c r="P136" s="203"/>
      <c r="Q136" s="203"/>
      <c r="R136" s="208"/>
      <c r="S136" s="205"/>
      <c r="T136" s="526"/>
      <c r="U136" s="203"/>
      <c r="V136" s="203"/>
      <c r="W136" s="208"/>
      <c r="X136" s="205"/>
      <c r="Y136" s="526"/>
      <c r="Z136" s="203"/>
      <c r="AA136" s="203"/>
      <c r="AB136" s="208"/>
      <c r="AC136" s="205"/>
      <c r="AD136" s="526"/>
      <c r="AE136" s="203"/>
      <c r="AF136" s="203"/>
      <c r="AG136" s="208"/>
      <c r="AH136" s="205"/>
      <c r="AI136" s="526"/>
      <c r="AJ136" s="203"/>
      <c r="AK136" s="203"/>
      <c r="AL136" s="208"/>
      <c r="AM136" s="205"/>
      <c r="AN136" s="526"/>
      <c r="AO136" s="203"/>
      <c r="AP136" s="203"/>
      <c r="AQ136" s="208"/>
      <c r="AR136" s="205"/>
      <c r="AS136" s="526"/>
      <c r="AT136" s="203"/>
      <c r="AU136" s="203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4">U142+1</f>
        <v>45918</v>
      </c>
      <c r="AA142" s="588"/>
      <c r="AB142" s="588"/>
      <c r="AC142" s="588"/>
      <c r="AD142" s="588"/>
      <c r="AE142" s="589">
        <f t="shared" ref="AE142" si="165">Z142+1</f>
        <v>45919</v>
      </c>
      <c r="AF142" s="590"/>
      <c r="AG142" s="590"/>
      <c r="AH142" s="590"/>
      <c r="AI142" s="590"/>
      <c r="AJ142" s="591">
        <f t="shared" ref="AJ142" si="166">AE142+1</f>
        <v>45920</v>
      </c>
      <c r="AK142" s="592"/>
      <c r="AL142" s="592"/>
      <c r="AM142" s="592"/>
      <c r="AN142" s="593"/>
      <c r="AO142" s="589">
        <f t="shared" ref="AO142" si="167">AJ142+1</f>
        <v>45921</v>
      </c>
      <c r="AP142" s="590"/>
      <c r="AQ142" s="590"/>
      <c r="AR142" s="590"/>
      <c r="AS142" s="590"/>
      <c r="AT142" s="591">
        <f t="shared" ref="AT142" si="168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69">Z142</f>
        <v>45918</v>
      </c>
      <c r="AA143" s="594"/>
      <c r="AB143" s="594"/>
      <c r="AC143" s="594"/>
      <c r="AD143" s="594"/>
      <c r="AE143" s="595">
        <f t="shared" ref="AE143" si="170">AE142</f>
        <v>45919</v>
      </c>
      <c r="AF143" s="595"/>
      <c r="AG143" s="595"/>
      <c r="AH143" s="595"/>
      <c r="AI143" s="595"/>
      <c r="AJ143" s="596">
        <f t="shared" ref="AJ143" si="171">AJ142</f>
        <v>45920</v>
      </c>
      <c r="AK143" s="597"/>
      <c r="AL143" s="597"/>
      <c r="AM143" s="597"/>
      <c r="AN143" s="598"/>
      <c r="AO143" s="595">
        <f t="shared" ref="AO143" si="172">AO142</f>
        <v>45921</v>
      </c>
      <c r="AP143" s="595"/>
      <c r="AQ143" s="595"/>
      <c r="AR143" s="595"/>
      <c r="AS143" s="595"/>
      <c r="AT143" s="596">
        <f t="shared" ref="AT143" si="173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266</v>
      </c>
      <c r="C147" s="203">
        <v>1</v>
      </c>
      <c r="D147" s="206" t="s">
        <v>269</v>
      </c>
      <c r="E147" s="203">
        <v>6</v>
      </c>
      <c r="F147" s="203">
        <v>3273</v>
      </c>
      <c r="G147" s="208">
        <f t="shared" ref="G147:G148" si="174">F147/E147</f>
        <v>545.5</v>
      </c>
      <c r="H147" s="526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27">
        <f>IFERROR(AVERAGE(K147:K161),"-")</f>
        <v>465.48030128347148</v>
      </c>
      <c r="M147" s="209">
        <f>RANK(K147, K$147:$K$161)</f>
        <v>2</v>
      </c>
      <c r="N147" s="501"/>
      <c r="O147" s="501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26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26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26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26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26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26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26">
        <f>AVERAGE(AV147:AV161)</f>
        <v>463.27433628318551</v>
      </c>
    </row>
    <row r="148" spans="2:50" ht="14.25" hidden="1" customHeight="1" outlineLevel="1">
      <c r="B148" s="501"/>
      <c r="C148" s="203">
        <v>2</v>
      </c>
      <c r="D148" s="206" t="s">
        <v>270</v>
      </c>
      <c r="E148" s="203">
        <v>6</v>
      </c>
      <c r="F148" s="203">
        <v>3273</v>
      </c>
      <c r="G148" s="208">
        <f t="shared" si="174"/>
        <v>545.5</v>
      </c>
      <c r="H148" s="526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27"/>
      <c r="M148" s="209">
        <f>RANK(K148, K$147:$K$161)</f>
        <v>1</v>
      </c>
      <c r="N148" s="501"/>
      <c r="O148" s="501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26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26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26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26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26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26"/>
      <c r="AT148" s="207"/>
      <c r="AU148" s="207"/>
      <c r="AV148" s="208"/>
      <c r="AW148" s="205"/>
      <c r="AX148" s="526"/>
    </row>
    <row r="149" spans="2:50" ht="14.25" hidden="1" customHeight="1" outlineLevel="1">
      <c r="B149" s="501"/>
      <c r="C149" s="203">
        <v>3</v>
      </c>
      <c r="D149" s="206"/>
      <c r="E149" s="203"/>
      <c r="F149" s="203"/>
      <c r="G149" s="208"/>
      <c r="H149" s="526"/>
      <c r="I149" s="209"/>
      <c r="J149" s="209"/>
      <c r="K149" s="210"/>
      <c r="L149" s="527"/>
      <c r="M149" s="209"/>
      <c r="N149" s="501"/>
      <c r="O149" s="501"/>
      <c r="P149" s="203"/>
      <c r="Q149" s="203"/>
      <c r="R149" s="208"/>
      <c r="S149" s="205"/>
      <c r="T149" s="526"/>
      <c r="U149" s="203"/>
      <c r="V149" s="203"/>
      <c r="W149" s="208"/>
      <c r="X149" s="205"/>
      <c r="Y149" s="526"/>
      <c r="Z149" s="203"/>
      <c r="AA149" s="203"/>
      <c r="AB149" s="208"/>
      <c r="AC149" s="205"/>
      <c r="AD149" s="526"/>
      <c r="AE149" s="203"/>
      <c r="AF149" s="203"/>
      <c r="AG149" s="208"/>
      <c r="AH149" s="205"/>
      <c r="AI149" s="526"/>
      <c r="AJ149" s="203"/>
      <c r="AK149" s="203"/>
      <c r="AL149" s="208"/>
      <c r="AM149" s="205"/>
      <c r="AN149" s="526"/>
      <c r="AO149" s="203"/>
      <c r="AP149" s="203"/>
      <c r="AQ149" s="208"/>
      <c r="AR149" s="205"/>
      <c r="AS149" s="526"/>
      <c r="AT149" s="203"/>
      <c r="AU149" s="203"/>
      <c r="AV149" s="208"/>
      <c r="AW149" s="205"/>
      <c r="AX149" s="526"/>
    </row>
    <row r="150" spans="2:50" ht="14.25" hidden="1" customHeight="1" outlineLevel="1">
      <c r="B150" s="501"/>
      <c r="C150" s="203">
        <v>4</v>
      </c>
      <c r="D150" s="206"/>
      <c r="E150" s="203"/>
      <c r="F150" s="203"/>
      <c r="G150" s="208"/>
      <c r="H150" s="526"/>
      <c r="I150" s="209"/>
      <c r="J150" s="209"/>
      <c r="K150" s="210"/>
      <c r="L150" s="527"/>
      <c r="M150" s="209"/>
      <c r="N150" s="501"/>
      <c r="O150" s="501"/>
      <c r="P150" s="203"/>
      <c r="Q150" s="203"/>
      <c r="R150" s="208"/>
      <c r="S150" s="205"/>
      <c r="T150" s="526"/>
      <c r="U150" s="203"/>
      <c r="V150" s="203"/>
      <c r="W150" s="208"/>
      <c r="X150" s="205"/>
      <c r="Y150" s="526"/>
      <c r="Z150" s="203"/>
      <c r="AA150" s="203"/>
      <c r="AB150" s="208"/>
      <c r="AC150" s="205"/>
      <c r="AD150" s="526"/>
      <c r="AE150" s="203"/>
      <c r="AF150" s="203"/>
      <c r="AG150" s="208"/>
      <c r="AH150" s="205"/>
      <c r="AI150" s="526"/>
      <c r="AJ150" s="203"/>
      <c r="AK150" s="203"/>
      <c r="AL150" s="208"/>
      <c r="AM150" s="205"/>
      <c r="AN150" s="526"/>
      <c r="AO150" s="203"/>
      <c r="AP150" s="203"/>
      <c r="AQ150" s="208"/>
      <c r="AR150" s="205"/>
      <c r="AS150" s="526"/>
      <c r="AT150" s="203"/>
      <c r="AU150" s="203"/>
      <c r="AV150" s="208"/>
      <c r="AW150" s="205"/>
      <c r="AX150" s="526"/>
    </row>
    <row r="151" spans="2:50" ht="14.25" hidden="1" customHeight="1" outlineLevel="1">
      <c r="B151" s="501"/>
      <c r="C151" s="203">
        <v>5</v>
      </c>
      <c r="D151" s="206"/>
      <c r="E151" s="203"/>
      <c r="F151" s="203"/>
      <c r="G151" s="208"/>
      <c r="H151" s="526"/>
      <c r="I151" s="209"/>
      <c r="J151" s="209"/>
      <c r="K151" s="210"/>
      <c r="L151" s="527"/>
      <c r="M151" s="209"/>
      <c r="N151" s="501"/>
      <c r="O151" s="501"/>
      <c r="P151" s="203"/>
      <c r="Q151" s="203"/>
      <c r="R151" s="208"/>
      <c r="S151" s="205"/>
      <c r="T151" s="526"/>
      <c r="U151" s="203"/>
      <c r="V151" s="203"/>
      <c r="W151" s="208"/>
      <c r="X151" s="205"/>
      <c r="Y151" s="526"/>
      <c r="Z151" s="203"/>
      <c r="AA151" s="203"/>
      <c r="AB151" s="208"/>
      <c r="AC151" s="205"/>
      <c r="AD151" s="526"/>
      <c r="AE151" s="203"/>
      <c r="AF151" s="203"/>
      <c r="AG151" s="208"/>
      <c r="AH151" s="205"/>
      <c r="AI151" s="526"/>
      <c r="AJ151" s="203"/>
      <c r="AK151" s="203"/>
      <c r="AL151" s="208"/>
      <c r="AM151" s="205"/>
      <c r="AN151" s="526"/>
      <c r="AO151" s="203"/>
      <c r="AP151" s="203"/>
      <c r="AQ151" s="208"/>
      <c r="AR151" s="205"/>
      <c r="AS151" s="526"/>
      <c r="AT151" s="203"/>
      <c r="AU151" s="203"/>
      <c r="AV151" s="208"/>
      <c r="AW151" s="205"/>
      <c r="AX151" s="526"/>
    </row>
    <row r="152" spans="2:50" ht="14.25" hidden="1" customHeight="1" outlineLevel="1">
      <c r="B152" s="501"/>
      <c r="C152" s="203">
        <v>6</v>
      </c>
      <c r="D152" s="206"/>
      <c r="E152" s="203"/>
      <c r="F152" s="203"/>
      <c r="G152" s="208"/>
      <c r="H152" s="526"/>
      <c r="I152" s="209"/>
      <c r="J152" s="209"/>
      <c r="K152" s="210"/>
      <c r="L152" s="527"/>
      <c r="M152" s="209"/>
      <c r="N152" s="501"/>
      <c r="O152" s="501"/>
      <c r="P152" s="203"/>
      <c r="Q152" s="203"/>
      <c r="R152" s="208"/>
      <c r="S152" s="205"/>
      <c r="T152" s="526"/>
      <c r="U152" s="203"/>
      <c r="V152" s="203"/>
      <c r="W152" s="208"/>
      <c r="X152" s="205"/>
      <c r="Y152" s="526"/>
      <c r="Z152" s="203"/>
      <c r="AA152" s="203"/>
      <c r="AB152" s="208"/>
      <c r="AC152" s="205"/>
      <c r="AD152" s="526"/>
      <c r="AE152" s="203"/>
      <c r="AF152" s="203"/>
      <c r="AG152" s="208"/>
      <c r="AH152" s="205"/>
      <c r="AI152" s="526"/>
      <c r="AJ152" s="203"/>
      <c r="AK152" s="203"/>
      <c r="AL152" s="208"/>
      <c r="AM152" s="205"/>
      <c r="AN152" s="526"/>
      <c r="AO152" s="203"/>
      <c r="AP152" s="203"/>
      <c r="AQ152" s="208"/>
      <c r="AR152" s="205"/>
      <c r="AS152" s="526"/>
      <c r="AT152" s="203"/>
      <c r="AU152" s="203"/>
      <c r="AV152" s="208"/>
      <c r="AW152" s="205"/>
      <c r="AX152" s="526"/>
    </row>
    <row r="153" spans="2:50" ht="14.25" hidden="1" customHeight="1" outlineLevel="1">
      <c r="B153" s="501"/>
      <c r="C153" s="203">
        <v>7</v>
      </c>
      <c r="D153" s="206"/>
      <c r="E153" s="203"/>
      <c r="F153" s="203"/>
      <c r="G153" s="208"/>
      <c r="H153" s="526"/>
      <c r="I153" s="209"/>
      <c r="J153" s="209"/>
      <c r="K153" s="210"/>
      <c r="L153" s="527"/>
      <c r="M153" s="209"/>
      <c r="N153" s="501"/>
      <c r="O153" s="501"/>
      <c r="P153" s="203"/>
      <c r="Q153" s="203"/>
      <c r="R153" s="208"/>
      <c r="S153" s="205"/>
      <c r="T153" s="526"/>
      <c r="U153" s="203"/>
      <c r="V153" s="203"/>
      <c r="W153" s="208"/>
      <c r="X153" s="205"/>
      <c r="Y153" s="526"/>
      <c r="Z153" s="203"/>
      <c r="AA153" s="203"/>
      <c r="AB153" s="208"/>
      <c r="AC153" s="205"/>
      <c r="AD153" s="526"/>
      <c r="AE153" s="203"/>
      <c r="AF153" s="203"/>
      <c r="AG153" s="208"/>
      <c r="AH153" s="205"/>
      <c r="AI153" s="526"/>
      <c r="AJ153" s="203"/>
      <c r="AK153" s="203"/>
      <c r="AL153" s="208"/>
      <c r="AM153" s="205"/>
      <c r="AN153" s="526"/>
      <c r="AO153" s="203"/>
      <c r="AP153" s="203"/>
      <c r="AQ153" s="208"/>
      <c r="AR153" s="205"/>
      <c r="AS153" s="526"/>
      <c r="AT153" s="203"/>
      <c r="AU153" s="203"/>
      <c r="AV153" s="208"/>
      <c r="AW153" s="205"/>
      <c r="AX153" s="526"/>
    </row>
    <row r="154" spans="2:50" ht="14.25" hidden="1" customHeight="1" outlineLevel="1">
      <c r="B154" s="501"/>
      <c r="C154" s="203">
        <v>8</v>
      </c>
      <c r="D154" s="206"/>
      <c r="E154" s="203"/>
      <c r="F154" s="203"/>
      <c r="G154" s="208"/>
      <c r="H154" s="526"/>
      <c r="I154" s="209"/>
      <c r="J154" s="209"/>
      <c r="K154" s="210"/>
      <c r="L154" s="527"/>
      <c r="M154" s="209"/>
      <c r="N154" s="501"/>
      <c r="O154" s="501"/>
      <c r="P154" s="203"/>
      <c r="Q154" s="203"/>
      <c r="R154" s="208"/>
      <c r="S154" s="205"/>
      <c r="T154" s="526"/>
      <c r="U154" s="203"/>
      <c r="V154" s="203"/>
      <c r="W154" s="208"/>
      <c r="X154" s="205"/>
      <c r="Y154" s="526"/>
      <c r="Z154" s="203"/>
      <c r="AA154" s="203"/>
      <c r="AB154" s="208"/>
      <c r="AC154" s="205"/>
      <c r="AD154" s="526"/>
      <c r="AE154" s="203"/>
      <c r="AF154" s="203"/>
      <c r="AG154" s="208"/>
      <c r="AH154" s="205"/>
      <c r="AI154" s="526"/>
      <c r="AJ154" s="203"/>
      <c r="AK154" s="203"/>
      <c r="AL154" s="208"/>
      <c r="AM154" s="205"/>
      <c r="AN154" s="526"/>
      <c r="AO154" s="203"/>
      <c r="AP154" s="203"/>
      <c r="AQ154" s="208"/>
      <c r="AR154" s="205"/>
      <c r="AS154" s="526"/>
      <c r="AT154" s="203"/>
      <c r="AU154" s="203"/>
      <c r="AV154" s="208"/>
      <c r="AW154" s="205"/>
      <c r="AX154" s="526"/>
    </row>
    <row r="155" spans="2:50" ht="14.25" hidden="1" customHeight="1" outlineLevel="1">
      <c r="B155" s="501"/>
      <c r="C155" s="203">
        <v>9</v>
      </c>
      <c r="D155" s="206"/>
      <c r="E155" s="203"/>
      <c r="F155" s="203"/>
      <c r="G155" s="208"/>
      <c r="H155" s="526"/>
      <c r="I155" s="209"/>
      <c r="J155" s="209"/>
      <c r="K155" s="210"/>
      <c r="L155" s="527"/>
      <c r="M155" s="209"/>
      <c r="N155" s="501"/>
      <c r="O155" s="501"/>
      <c r="P155" s="203"/>
      <c r="Q155" s="203"/>
      <c r="R155" s="208"/>
      <c r="S155" s="205"/>
      <c r="T155" s="526"/>
      <c r="U155" s="203"/>
      <c r="V155" s="203"/>
      <c r="W155" s="208"/>
      <c r="X155" s="205"/>
      <c r="Y155" s="526"/>
      <c r="Z155" s="203"/>
      <c r="AA155" s="203"/>
      <c r="AB155" s="208"/>
      <c r="AC155" s="205"/>
      <c r="AD155" s="526"/>
      <c r="AE155" s="203"/>
      <c r="AF155" s="203"/>
      <c r="AG155" s="208"/>
      <c r="AH155" s="205"/>
      <c r="AI155" s="526"/>
      <c r="AJ155" s="203"/>
      <c r="AK155" s="203"/>
      <c r="AL155" s="208"/>
      <c r="AM155" s="205"/>
      <c r="AN155" s="526"/>
      <c r="AO155" s="203"/>
      <c r="AP155" s="203"/>
      <c r="AQ155" s="208"/>
      <c r="AR155" s="205"/>
      <c r="AS155" s="526"/>
      <c r="AT155" s="203"/>
      <c r="AU155" s="203"/>
      <c r="AV155" s="208"/>
      <c r="AW155" s="205"/>
      <c r="AX155" s="526"/>
    </row>
    <row r="156" spans="2:50" ht="14.25" hidden="1" customHeight="1" outlineLevel="1">
      <c r="B156" s="501"/>
      <c r="C156" s="203">
        <v>10</v>
      </c>
      <c r="D156" s="206"/>
      <c r="E156" s="203"/>
      <c r="F156" s="203"/>
      <c r="G156" s="208"/>
      <c r="H156" s="526"/>
      <c r="I156" s="209"/>
      <c r="J156" s="209"/>
      <c r="K156" s="210"/>
      <c r="L156" s="527"/>
      <c r="M156" s="209"/>
      <c r="N156" s="501"/>
      <c r="O156" s="501"/>
      <c r="P156" s="203"/>
      <c r="Q156" s="203"/>
      <c r="R156" s="208"/>
      <c r="S156" s="205"/>
      <c r="T156" s="526"/>
      <c r="U156" s="203"/>
      <c r="V156" s="203"/>
      <c r="W156" s="208"/>
      <c r="X156" s="205"/>
      <c r="Y156" s="526"/>
      <c r="Z156" s="203"/>
      <c r="AA156" s="203"/>
      <c r="AB156" s="208"/>
      <c r="AC156" s="205"/>
      <c r="AD156" s="526"/>
      <c r="AE156" s="203"/>
      <c r="AF156" s="203"/>
      <c r="AG156" s="208"/>
      <c r="AH156" s="205"/>
      <c r="AI156" s="526"/>
      <c r="AJ156" s="203"/>
      <c r="AK156" s="203"/>
      <c r="AL156" s="208"/>
      <c r="AM156" s="205"/>
      <c r="AN156" s="526"/>
      <c r="AO156" s="203"/>
      <c r="AP156" s="203"/>
      <c r="AQ156" s="208"/>
      <c r="AR156" s="205"/>
      <c r="AS156" s="526"/>
      <c r="AT156" s="203"/>
      <c r="AU156" s="203"/>
      <c r="AV156" s="208"/>
      <c r="AW156" s="205"/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3"/>
      <c r="Q157" s="203"/>
      <c r="R157" s="208"/>
      <c r="S157" s="205"/>
      <c r="T157" s="526"/>
      <c r="U157" s="203"/>
      <c r="V157" s="203"/>
      <c r="W157" s="208"/>
      <c r="X157" s="205"/>
      <c r="Y157" s="526"/>
      <c r="Z157" s="203"/>
      <c r="AA157" s="203"/>
      <c r="AB157" s="208"/>
      <c r="AC157" s="205"/>
      <c r="AD157" s="526"/>
      <c r="AE157" s="203"/>
      <c r="AF157" s="203"/>
      <c r="AG157" s="208"/>
      <c r="AH157" s="205"/>
      <c r="AI157" s="526"/>
      <c r="AJ157" s="203"/>
      <c r="AK157" s="203"/>
      <c r="AL157" s="208"/>
      <c r="AM157" s="205"/>
      <c r="AN157" s="526"/>
      <c r="AO157" s="203"/>
      <c r="AP157" s="203"/>
      <c r="AQ157" s="208"/>
      <c r="AR157" s="205"/>
      <c r="AS157" s="526"/>
      <c r="AT157" s="203"/>
      <c r="AU157" s="203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89">U162+1</f>
        <v>45925</v>
      </c>
      <c r="AA162" s="588"/>
      <c r="AB162" s="588"/>
      <c r="AC162" s="588"/>
      <c r="AD162" s="588"/>
      <c r="AE162" s="589">
        <f t="shared" ref="AE162" si="190">Z162+1</f>
        <v>45926</v>
      </c>
      <c r="AF162" s="590"/>
      <c r="AG162" s="590"/>
      <c r="AH162" s="590"/>
      <c r="AI162" s="590"/>
      <c r="AJ162" s="591">
        <f t="shared" ref="AJ162" si="191">AE162+1</f>
        <v>45927</v>
      </c>
      <c r="AK162" s="592"/>
      <c r="AL162" s="592"/>
      <c r="AM162" s="592"/>
      <c r="AN162" s="593"/>
      <c r="AO162" s="589">
        <f t="shared" ref="AO162" si="192">AJ162+1</f>
        <v>45928</v>
      </c>
      <c r="AP162" s="590"/>
      <c r="AQ162" s="590"/>
      <c r="AR162" s="590"/>
      <c r="AS162" s="590"/>
      <c r="AT162" s="591">
        <f t="shared" ref="AT162" si="193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194">Z162</f>
        <v>45925</v>
      </c>
      <c r="AA163" s="594"/>
      <c r="AB163" s="594"/>
      <c r="AC163" s="594"/>
      <c r="AD163" s="594"/>
      <c r="AE163" s="595">
        <f t="shared" ref="AE163" si="195">AE162</f>
        <v>45926</v>
      </c>
      <c r="AF163" s="595"/>
      <c r="AG163" s="595"/>
      <c r="AH163" s="595"/>
      <c r="AI163" s="595"/>
      <c r="AJ163" s="596">
        <f t="shared" ref="AJ163" si="196">AJ162</f>
        <v>45927</v>
      </c>
      <c r="AK163" s="597"/>
      <c r="AL163" s="597"/>
      <c r="AM163" s="597"/>
      <c r="AN163" s="598"/>
      <c r="AO163" s="595">
        <f t="shared" ref="AO163" si="197">AO162</f>
        <v>45928</v>
      </c>
      <c r="AP163" s="595"/>
      <c r="AQ163" s="595"/>
      <c r="AR163" s="595"/>
      <c r="AS163" s="595"/>
      <c r="AT163" s="596">
        <f t="shared" ref="AT163" si="198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266</v>
      </c>
      <c r="C167" s="203">
        <v>1</v>
      </c>
      <c r="D167" s="206" t="s">
        <v>269</v>
      </c>
      <c r="E167" s="203">
        <v>6</v>
      </c>
      <c r="F167" s="203">
        <v>3273</v>
      </c>
      <c r="G167" s="208">
        <f t="shared" ref="G167" si="199">F167/E167</f>
        <v>545.5</v>
      </c>
      <c r="H167" s="526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27">
        <f>IFERROR(AVERAGE(K167:K181),"-")</f>
        <v>463.32697145292633</v>
      </c>
      <c r="M167" s="209">
        <f>RANK(K167, K$167:$K$181)</f>
        <v>1</v>
      </c>
      <c r="N167" s="501"/>
      <c r="O167" s="501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26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26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26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26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26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26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26">
        <f>AVERAGE(AV167:AV181)</f>
        <v>464.71337579617625</v>
      </c>
    </row>
    <row r="168" spans="2:50" ht="14.25" hidden="1" customHeight="1" outlineLevel="1">
      <c r="B168" s="501"/>
      <c r="C168" s="203">
        <v>2</v>
      </c>
      <c r="D168" s="206"/>
      <c r="E168" s="203"/>
      <c r="F168" s="203"/>
      <c r="G168" s="208"/>
      <c r="H168" s="526"/>
      <c r="I168" s="209"/>
      <c r="J168" s="209"/>
      <c r="K168" s="210"/>
      <c r="L168" s="527"/>
      <c r="M168" s="209"/>
      <c r="N168" s="501"/>
      <c r="O168" s="501"/>
      <c r="P168" s="203"/>
      <c r="Q168" s="203"/>
      <c r="R168" s="208"/>
      <c r="S168" s="205"/>
      <c r="T168" s="526"/>
      <c r="U168" s="203"/>
      <c r="V168" s="203"/>
      <c r="W168" s="208"/>
      <c r="X168" s="205"/>
      <c r="Y168" s="526"/>
      <c r="Z168" s="203"/>
      <c r="AA168" s="203"/>
      <c r="AB168" s="208"/>
      <c r="AC168" s="205"/>
      <c r="AD168" s="526"/>
      <c r="AE168" s="203"/>
      <c r="AF168" s="203"/>
      <c r="AG168" s="208"/>
      <c r="AH168" s="205"/>
      <c r="AI168" s="526"/>
      <c r="AJ168" s="203"/>
      <c r="AK168" s="203"/>
      <c r="AL168" s="208"/>
      <c r="AM168" s="205"/>
      <c r="AN168" s="526"/>
      <c r="AO168" s="203"/>
      <c r="AP168" s="203"/>
      <c r="AQ168" s="208"/>
      <c r="AR168" s="205"/>
      <c r="AS168" s="526"/>
      <c r="AT168" s="203"/>
      <c r="AU168" s="203"/>
      <c r="AV168" s="208"/>
      <c r="AW168" s="205"/>
      <c r="AX168" s="526"/>
    </row>
    <row r="169" spans="2:50" ht="14.25" hidden="1" customHeight="1" outlineLevel="1">
      <c r="B169" s="501"/>
      <c r="C169" s="203">
        <v>3</v>
      </c>
      <c r="D169" s="206"/>
      <c r="E169" s="203"/>
      <c r="F169" s="203"/>
      <c r="G169" s="208"/>
      <c r="H169" s="526"/>
      <c r="I169" s="209"/>
      <c r="J169" s="209"/>
      <c r="K169" s="210"/>
      <c r="L169" s="527"/>
      <c r="M169" s="209"/>
      <c r="N169" s="501"/>
      <c r="O169" s="501"/>
      <c r="P169" s="203"/>
      <c r="Q169" s="203"/>
      <c r="R169" s="208"/>
      <c r="S169" s="205"/>
      <c r="T169" s="526"/>
      <c r="U169" s="203"/>
      <c r="V169" s="203"/>
      <c r="W169" s="208"/>
      <c r="X169" s="205"/>
      <c r="Y169" s="526"/>
      <c r="Z169" s="203"/>
      <c r="AA169" s="203"/>
      <c r="AB169" s="208"/>
      <c r="AC169" s="205"/>
      <c r="AD169" s="526"/>
      <c r="AE169" s="203"/>
      <c r="AF169" s="203"/>
      <c r="AG169" s="208"/>
      <c r="AH169" s="205"/>
      <c r="AI169" s="526"/>
      <c r="AJ169" s="203"/>
      <c r="AK169" s="203"/>
      <c r="AL169" s="208"/>
      <c r="AM169" s="205"/>
      <c r="AN169" s="526"/>
      <c r="AO169" s="203"/>
      <c r="AP169" s="203"/>
      <c r="AQ169" s="208"/>
      <c r="AR169" s="205"/>
      <c r="AS169" s="526"/>
      <c r="AT169" s="203"/>
      <c r="AU169" s="203"/>
      <c r="AV169" s="208"/>
      <c r="AW169" s="205"/>
      <c r="AX169" s="526"/>
    </row>
    <row r="170" spans="2:50" ht="14.25" hidden="1" customHeight="1" outlineLevel="1">
      <c r="B170" s="501"/>
      <c r="C170" s="203">
        <v>4</v>
      </c>
      <c r="D170" s="206"/>
      <c r="E170" s="203"/>
      <c r="F170" s="203"/>
      <c r="G170" s="208"/>
      <c r="H170" s="526"/>
      <c r="I170" s="209"/>
      <c r="J170" s="209"/>
      <c r="K170" s="210"/>
      <c r="L170" s="527"/>
      <c r="M170" s="209"/>
      <c r="N170" s="501"/>
      <c r="O170" s="501"/>
      <c r="P170" s="203"/>
      <c r="Q170" s="203"/>
      <c r="R170" s="208"/>
      <c r="S170" s="205"/>
      <c r="T170" s="526"/>
      <c r="U170" s="203"/>
      <c r="V170" s="203"/>
      <c r="W170" s="208"/>
      <c r="X170" s="205"/>
      <c r="Y170" s="526"/>
      <c r="Z170" s="203"/>
      <c r="AA170" s="203"/>
      <c r="AB170" s="208"/>
      <c r="AC170" s="205"/>
      <c r="AD170" s="526"/>
      <c r="AE170" s="203"/>
      <c r="AF170" s="203"/>
      <c r="AG170" s="208"/>
      <c r="AH170" s="205"/>
      <c r="AI170" s="526"/>
      <c r="AJ170" s="203"/>
      <c r="AK170" s="203"/>
      <c r="AL170" s="208"/>
      <c r="AM170" s="205"/>
      <c r="AN170" s="526"/>
      <c r="AO170" s="203"/>
      <c r="AP170" s="203"/>
      <c r="AQ170" s="208"/>
      <c r="AR170" s="205"/>
      <c r="AS170" s="526"/>
      <c r="AT170" s="203"/>
      <c r="AU170" s="203"/>
      <c r="AV170" s="208"/>
      <c r="AW170" s="205"/>
      <c r="AX170" s="526"/>
    </row>
    <row r="171" spans="2:50" ht="14.25" hidden="1" customHeight="1" outlineLevel="1">
      <c r="B171" s="501"/>
      <c r="C171" s="203">
        <v>5</v>
      </c>
      <c r="D171" s="206"/>
      <c r="E171" s="203"/>
      <c r="F171" s="203"/>
      <c r="G171" s="208"/>
      <c r="H171" s="526"/>
      <c r="I171" s="209"/>
      <c r="J171" s="209"/>
      <c r="K171" s="210"/>
      <c r="L171" s="527"/>
      <c r="M171" s="209"/>
      <c r="N171" s="501"/>
      <c r="O171" s="501"/>
      <c r="P171" s="203"/>
      <c r="Q171" s="203"/>
      <c r="R171" s="208"/>
      <c r="S171" s="205"/>
      <c r="T171" s="526"/>
      <c r="U171" s="203"/>
      <c r="V171" s="203"/>
      <c r="W171" s="208"/>
      <c r="X171" s="205"/>
      <c r="Y171" s="526"/>
      <c r="Z171" s="203"/>
      <c r="AA171" s="203"/>
      <c r="AB171" s="208"/>
      <c r="AC171" s="205"/>
      <c r="AD171" s="526"/>
      <c r="AE171" s="203"/>
      <c r="AF171" s="203"/>
      <c r="AG171" s="208"/>
      <c r="AH171" s="205"/>
      <c r="AI171" s="526"/>
      <c r="AJ171" s="203"/>
      <c r="AK171" s="203"/>
      <c r="AL171" s="208"/>
      <c r="AM171" s="205"/>
      <c r="AN171" s="526"/>
      <c r="AO171" s="203"/>
      <c r="AP171" s="203"/>
      <c r="AQ171" s="208"/>
      <c r="AR171" s="205"/>
      <c r="AS171" s="526"/>
      <c r="AT171" s="203"/>
      <c r="AU171" s="203"/>
      <c r="AV171" s="208"/>
      <c r="AW171" s="205"/>
      <c r="AX171" s="526"/>
    </row>
    <row r="172" spans="2:50" ht="14.25" hidden="1" customHeight="1" outlineLevel="1">
      <c r="B172" s="501"/>
      <c r="C172" s="203">
        <v>6</v>
      </c>
      <c r="D172" s="206"/>
      <c r="E172" s="203"/>
      <c r="F172" s="203"/>
      <c r="G172" s="208"/>
      <c r="H172" s="526"/>
      <c r="I172" s="209"/>
      <c r="J172" s="209"/>
      <c r="K172" s="210"/>
      <c r="L172" s="527"/>
      <c r="M172" s="209"/>
      <c r="N172" s="501"/>
      <c r="O172" s="501"/>
      <c r="P172" s="203"/>
      <c r="Q172" s="203"/>
      <c r="R172" s="208"/>
      <c r="S172" s="205"/>
      <c r="T172" s="526"/>
      <c r="U172" s="203"/>
      <c r="V172" s="203"/>
      <c r="W172" s="208"/>
      <c r="X172" s="205"/>
      <c r="Y172" s="526"/>
      <c r="Z172" s="203"/>
      <c r="AA172" s="203"/>
      <c r="AB172" s="208"/>
      <c r="AC172" s="205"/>
      <c r="AD172" s="526"/>
      <c r="AE172" s="203"/>
      <c r="AF172" s="203"/>
      <c r="AG172" s="208"/>
      <c r="AH172" s="205"/>
      <c r="AI172" s="526"/>
      <c r="AJ172" s="203"/>
      <c r="AK172" s="203"/>
      <c r="AL172" s="208"/>
      <c r="AM172" s="205"/>
      <c r="AN172" s="526"/>
      <c r="AO172" s="203"/>
      <c r="AP172" s="203"/>
      <c r="AQ172" s="208"/>
      <c r="AR172" s="205"/>
      <c r="AS172" s="526"/>
      <c r="AT172" s="203"/>
      <c r="AU172" s="203"/>
      <c r="AV172" s="208"/>
      <c r="AW172" s="205"/>
      <c r="AX172" s="526"/>
    </row>
    <row r="173" spans="2:50" ht="14.25" hidden="1" customHeight="1" outlineLevel="1">
      <c r="B173" s="501"/>
      <c r="C173" s="203">
        <v>7</v>
      </c>
      <c r="D173" s="206"/>
      <c r="E173" s="203"/>
      <c r="F173" s="203"/>
      <c r="G173" s="208"/>
      <c r="H173" s="526"/>
      <c r="I173" s="209"/>
      <c r="J173" s="209"/>
      <c r="K173" s="210"/>
      <c r="L173" s="527"/>
      <c r="M173" s="209"/>
      <c r="N173" s="501"/>
      <c r="O173" s="501"/>
      <c r="P173" s="203"/>
      <c r="Q173" s="203"/>
      <c r="R173" s="208"/>
      <c r="S173" s="205"/>
      <c r="T173" s="526"/>
      <c r="U173" s="203"/>
      <c r="V173" s="203"/>
      <c r="W173" s="208"/>
      <c r="X173" s="205"/>
      <c r="Y173" s="526"/>
      <c r="Z173" s="203"/>
      <c r="AA173" s="203"/>
      <c r="AB173" s="208"/>
      <c r="AC173" s="205"/>
      <c r="AD173" s="526"/>
      <c r="AE173" s="203"/>
      <c r="AF173" s="203"/>
      <c r="AG173" s="208"/>
      <c r="AH173" s="205"/>
      <c r="AI173" s="526"/>
      <c r="AJ173" s="203"/>
      <c r="AK173" s="203"/>
      <c r="AL173" s="208"/>
      <c r="AM173" s="205"/>
      <c r="AN173" s="526"/>
      <c r="AO173" s="203"/>
      <c r="AP173" s="203"/>
      <c r="AQ173" s="208"/>
      <c r="AR173" s="205"/>
      <c r="AS173" s="526"/>
      <c r="AT173" s="203"/>
      <c r="AU173" s="203"/>
      <c r="AV173" s="208"/>
      <c r="AW173" s="205"/>
      <c r="AX173" s="526"/>
    </row>
    <row r="174" spans="2:50" ht="14.25" hidden="1" customHeight="1" outlineLevel="1">
      <c r="B174" s="501"/>
      <c r="C174" s="203">
        <v>8</v>
      </c>
      <c r="D174" s="206"/>
      <c r="E174" s="203"/>
      <c r="F174" s="203"/>
      <c r="G174" s="208"/>
      <c r="H174" s="526"/>
      <c r="I174" s="209"/>
      <c r="J174" s="209"/>
      <c r="K174" s="210"/>
      <c r="L174" s="527"/>
      <c r="M174" s="209"/>
      <c r="N174" s="501"/>
      <c r="O174" s="501"/>
      <c r="P174" s="203"/>
      <c r="Q174" s="203"/>
      <c r="R174" s="208"/>
      <c r="S174" s="205"/>
      <c r="T174" s="526"/>
      <c r="U174" s="203"/>
      <c r="V174" s="203"/>
      <c r="W174" s="208"/>
      <c r="X174" s="205"/>
      <c r="Y174" s="526"/>
      <c r="Z174" s="203"/>
      <c r="AA174" s="203"/>
      <c r="AB174" s="208"/>
      <c r="AC174" s="205"/>
      <c r="AD174" s="526"/>
      <c r="AE174" s="203"/>
      <c r="AF174" s="203"/>
      <c r="AG174" s="208"/>
      <c r="AH174" s="205"/>
      <c r="AI174" s="526"/>
      <c r="AJ174" s="203"/>
      <c r="AK174" s="203"/>
      <c r="AL174" s="208"/>
      <c r="AM174" s="205"/>
      <c r="AN174" s="526"/>
      <c r="AO174" s="203"/>
      <c r="AP174" s="203"/>
      <c r="AQ174" s="208"/>
      <c r="AR174" s="205"/>
      <c r="AS174" s="526"/>
      <c r="AT174" s="203"/>
      <c r="AU174" s="203"/>
      <c r="AV174" s="208"/>
      <c r="AW174" s="205"/>
      <c r="AX174" s="526"/>
    </row>
    <row r="175" spans="2:50" ht="14.25" hidden="1" customHeight="1" outlineLevel="1">
      <c r="B175" s="501"/>
      <c r="C175" s="203">
        <v>9</v>
      </c>
      <c r="D175" s="206"/>
      <c r="E175" s="203"/>
      <c r="F175" s="203"/>
      <c r="G175" s="208"/>
      <c r="H175" s="526"/>
      <c r="I175" s="209"/>
      <c r="J175" s="209"/>
      <c r="K175" s="210"/>
      <c r="L175" s="527"/>
      <c r="M175" s="209"/>
      <c r="N175" s="501"/>
      <c r="O175" s="501"/>
      <c r="P175" s="203"/>
      <c r="Q175" s="203"/>
      <c r="R175" s="208"/>
      <c r="S175" s="205"/>
      <c r="T175" s="526"/>
      <c r="U175" s="203"/>
      <c r="V175" s="203"/>
      <c r="W175" s="208"/>
      <c r="X175" s="205"/>
      <c r="Y175" s="526"/>
      <c r="Z175" s="203"/>
      <c r="AA175" s="203"/>
      <c r="AB175" s="208"/>
      <c r="AC175" s="205"/>
      <c r="AD175" s="526"/>
      <c r="AE175" s="203"/>
      <c r="AF175" s="203"/>
      <c r="AG175" s="208"/>
      <c r="AH175" s="205"/>
      <c r="AI175" s="526"/>
      <c r="AJ175" s="203"/>
      <c r="AK175" s="203"/>
      <c r="AL175" s="208"/>
      <c r="AM175" s="205"/>
      <c r="AN175" s="526"/>
      <c r="AO175" s="203"/>
      <c r="AP175" s="203"/>
      <c r="AQ175" s="208"/>
      <c r="AR175" s="205"/>
      <c r="AS175" s="526"/>
      <c r="AT175" s="203"/>
      <c r="AU175" s="203"/>
      <c r="AV175" s="208"/>
      <c r="AW175" s="205"/>
      <c r="AX175" s="526"/>
    </row>
    <row r="176" spans="2:50" ht="14.25" hidden="1" customHeight="1" outlineLevel="1">
      <c r="B176" s="501"/>
      <c r="C176" s="203">
        <v>10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01"/>
      <c r="O176" s="501"/>
      <c r="P176" s="203"/>
      <c r="Q176" s="203"/>
      <c r="R176" s="208"/>
      <c r="S176" s="205"/>
      <c r="T176" s="526"/>
      <c r="U176" s="203"/>
      <c r="V176" s="203"/>
      <c r="W176" s="208"/>
      <c r="X176" s="205"/>
      <c r="Y176" s="526"/>
      <c r="Z176" s="203"/>
      <c r="AA176" s="203"/>
      <c r="AB176" s="208"/>
      <c r="AC176" s="205"/>
      <c r="AD176" s="526"/>
      <c r="AE176" s="203"/>
      <c r="AF176" s="203"/>
      <c r="AG176" s="208"/>
      <c r="AH176" s="205"/>
      <c r="AI176" s="526"/>
      <c r="AJ176" s="203"/>
      <c r="AK176" s="203"/>
      <c r="AL176" s="208"/>
      <c r="AM176" s="205"/>
      <c r="AN176" s="526"/>
      <c r="AO176" s="203"/>
      <c r="AP176" s="203"/>
      <c r="AQ176" s="208"/>
      <c r="AR176" s="205"/>
      <c r="AS176" s="526"/>
      <c r="AT176" s="203"/>
      <c r="AU176" s="203"/>
      <c r="AV176" s="208"/>
      <c r="AW176" s="205"/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3"/>
      <c r="W181" s="208"/>
      <c r="X181" s="205"/>
      <c r="Y181" s="526"/>
      <c r="Z181" s="203"/>
      <c r="AA181" s="203"/>
      <c r="AB181" s="208"/>
      <c r="AC181" s="205"/>
      <c r="AD181" s="526"/>
      <c r="AE181" s="203"/>
      <c r="AF181" s="203"/>
      <c r="AG181" s="208"/>
      <c r="AH181" s="205"/>
      <c r="AI181" s="526"/>
      <c r="AJ181" s="203"/>
      <c r="AK181" s="203"/>
      <c r="AL181" s="208"/>
      <c r="AM181" s="205"/>
      <c r="AN181" s="526"/>
      <c r="AO181" s="203"/>
      <c r="AP181" s="203"/>
      <c r="AQ181" s="208"/>
      <c r="AR181" s="205"/>
      <c r="AS181" s="526"/>
      <c r="AT181" s="203"/>
      <c r="AU181" s="203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07">U182+1</f>
        <v>45932</v>
      </c>
      <c r="AA182" s="588"/>
      <c r="AB182" s="588"/>
      <c r="AC182" s="588"/>
      <c r="AD182" s="588"/>
      <c r="AE182" s="589">
        <f t="shared" ref="AE182" si="208">Z182+1</f>
        <v>45933</v>
      </c>
      <c r="AF182" s="590"/>
      <c r="AG182" s="590"/>
      <c r="AH182" s="590"/>
      <c r="AI182" s="590"/>
      <c r="AJ182" s="591">
        <f t="shared" ref="AJ182" si="209">AE182+1</f>
        <v>45934</v>
      </c>
      <c r="AK182" s="592"/>
      <c r="AL182" s="592"/>
      <c r="AM182" s="592"/>
      <c r="AN182" s="593"/>
      <c r="AO182" s="589">
        <f t="shared" ref="AO182" si="210">AJ182+1</f>
        <v>45935</v>
      </c>
      <c r="AP182" s="590"/>
      <c r="AQ182" s="590"/>
      <c r="AR182" s="590"/>
      <c r="AS182" s="590"/>
      <c r="AT182" s="591">
        <f t="shared" ref="AT182" si="211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12">Z182</f>
        <v>45932</v>
      </c>
      <c r="AA183" s="594"/>
      <c r="AB183" s="594"/>
      <c r="AC183" s="594"/>
      <c r="AD183" s="594"/>
      <c r="AE183" s="595">
        <f t="shared" ref="AE183" si="213">AE182</f>
        <v>45933</v>
      </c>
      <c r="AF183" s="595"/>
      <c r="AG183" s="595"/>
      <c r="AH183" s="595"/>
      <c r="AI183" s="595"/>
      <c r="AJ183" s="596">
        <f t="shared" ref="AJ183" si="214">AJ182</f>
        <v>45934</v>
      </c>
      <c r="AK183" s="597"/>
      <c r="AL183" s="597"/>
      <c r="AM183" s="597"/>
      <c r="AN183" s="598"/>
      <c r="AO183" s="595">
        <f t="shared" ref="AO183" si="215">AO182</f>
        <v>45935</v>
      </c>
      <c r="AP183" s="595"/>
      <c r="AQ183" s="595"/>
      <c r="AR183" s="595"/>
      <c r="AS183" s="595"/>
      <c r="AT183" s="596">
        <f t="shared" ref="AT183" si="216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266</v>
      </c>
      <c r="C187" s="203">
        <v>1</v>
      </c>
      <c r="D187" s="206" t="s">
        <v>269</v>
      </c>
      <c r="E187" s="203">
        <v>6</v>
      </c>
      <c r="F187" s="203">
        <v>3273</v>
      </c>
      <c r="G187" s="208">
        <f t="shared" ref="G187" si="217">F187/E187</f>
        <v>545.5</v>
      </c>
      <c r="H187" s="526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27">
        <f>IFERROR(AVERAGE(K187:K201),"-")</f>
        <v>468.428961809496</v>
      </c>
      <c r="M187" s="209">
        <f>RANK(K187, K$187:$K$201)</f>
        <v>1</v>
      </c>
      <c r="N187" s="501"/>
      <c r="O187" s="501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26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26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26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26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26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26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26">
        <f>AVERAGE(AV187:AV201)</f>
        <v>473.20441988950301</v>
      </c>
    </row>
    <row r="188" spans="2:50" ht="14.25" customHeight="1">
      <c r="B188" s="501"/>
      <c r="C188" s="203">
        <v>2</v>
      </c>
      <c r="D188" s="206"/>
      <c r="E188" s="203"/>
      <c r="F188" s="203"/>
      <c r="G188" s="208"/>
      <c r="H188" s="526"/>
      <c r="I188" s="209"/>
      <c r="J188" s="209"/>
      <c r="K188" s="210"/>
      <c r="L188" s="527"/>
      <c r="M188" s="209"/>
      <c r="N188" s="501"/>
      <c r="O188" s="501"/>
      <c r="P188" s="203"/>
      <c r="Q188" s="203"/>
      <c r="R188" s="208"/>
      <c r="S188" s="205"/>
      <c r="T188" s="526"/>
      <c r="U188" s="203"/>
      <c r="V188" s="203"/>
      <c r="W188" s="208"/>
      <c r="X188" s="205"/>
      <c r="Y188" s="526"/>
      <c r="Z188" s="203"/>
      <c r="AA188" s="203"/>
      <c r="AB188" s="208"/>
      <c r="AC188" s="205"/>
      <c r="AD188" s="526"/>
      <c r="AE188" s="203"/>
      <c r="AF188" s="203"/>
      <c r="AG188" s="208"/>
      <c r="AH188" s="205"/>
      <c r="AI188" s="526"/>
      <c r="AJ188" s="203"/>
      <c r="AK188" s="203"/>
      <c r="AL188" s="208"/>
      <c r="AM188" s="205"/>
      <c r="AN188" s="526"/>
      <c r="AO188" s="203"/>
      <c r="AP188" s="203"/>
      <c r="AQ188" s="208"/>
      <c r="AR188" s="205"/>
      <c r="AS188" s="526"/>
      <c r="AT188" s="203"/>
      <c r="AU188" s="203"/>
      <c r="AV188" s="208"/>
      <c r="AW188" s="205"/>
      <c r="AX188" s="526"/>
    </row>
    <row r="189" spans="2:50" ht="14.25" customHeight="1">
      <c r="B189" s="501"/>
      <c r="C189" s="203">
        <v>3</v>
      </c>
      <c r="D189" s="206"/>
      <c r="E189" s="203"/>
      <c r="F189" s="203"/>
      <c r="G189" s="208"/>
      <c r="H189" s="526"/>
      <c r="I189" s="209"/>
      <c r="J189" s="209"/>
      <c r="K189" s="210"/>
      <c r="L189" s="527"/>
      <c r="M189" s="209"/>
      <c r="N189" s="501"/>
      <c r="O189" s="501"/>
      <c r="P189" s="203"/>
      <c r="Q189" s="203"/>
      <c r="R189" s="208"/>
      <c r="S189" s="205"/>
      <c r="T189" s="526"/>
      <c r="U189" s="203"/>
      <c r="V189" s="203"/>
      <c r="W189" s="208"/>
      <c r="X189" s="205"/>
      <c r="Y189" s="526"/>
      <c r="Z189" s="203"/>
      <c r="AA189" s="203"/>
      <c r="AB189" s="208"/>
      <c r="AC189" s="205"/>
      <c r="AD189" s="526"/>
      <c r="AE189" s="203"/>
      <c r="AF189" s="203"/>
      <c r="AG189" s="208"/>
      <c r="AH189" s="205"/>
      <c r="AI189" s="526"/>
      <c r="AJ189" s="203"/>
      <c r="AK189" s="203"/>
      <c r="AL189" s="208"/>
      <c r="AM189" s="205"/>
      <c r="AN189" s="526"/>
      <c r="AO189" s="203"/>
      <c r="AP189" s="203"/>
      <c r="AQ189" s="208"/>
      <c r="AR189" s="205"/>
      <c r="AS189" s="526"/>
      <c r="AT189" s="203"/>
      <c r="AU189" s="203"/>
      <c r="AV189" s="208"/>
      <c r="AW189" s="205"/>
      <c r="AX189" s="526"/>
    </row>
    <row r="190" spans="2:50" ht="14.25" customHeight="1">
      <c r="B190" s="501"/>
      <c r="C190" s="203">
        <v>4</v>
      </c>
      <c r="D190" s="206"/>
      <c r="E190" s="203"/>
      <c r="F190" s="203"/>
      <c r="G190" s="208"/>
      <c r="H190" s="526"/>
      <c r="I190" s="209"/>
      <c r="J190" s="209"/>
      <c r="K190" s="210"/>
      <c r="L190" s="527"/>
      <c r="M190" s="209"/>
      <c r="N190" s="501"/>
      <c r="O190" s="501"/>
      <c r="P190" s="203"/>
      <c r="Q190" s="203"/>
      <c r="R190" s="208"/>
      <c r="S190" s="205"/>
      <c r="T190" s="526"/>
      <c r="U190" s="203"/>
      <c r="V190" s="203"/>
      <c r="W190" s="208"/>
      <c r="X190" s="205"/>
      <c r="Y190" s="526"/>
      <c r="Z190" s="203"/>
      <c r="AA190" s="203"/>
      <c r="AB190" s="208"/>
      <c r="AC190" s="205"/>
      <c r="AD190" s="526"/>
      <c r="AE190" s="203"/>
      <c r="AF190" s="203"/>
      <c r="AG190" s="208"/>
      <c r="AH190" s="205"/>
      <c r="AI190" s="526"/>
      <c r="AJ190" s="203"/>
      <c r="AK190" s="203"/>
      <c r="AL190" s="208"/>
      <c r="AM190" s="205"/>
      <c r="AN190" s="526"/>
      <c r="AO190" s="203"/>
      <c r="AP190" s="203"/>
      <c r="AQ190" s="208"/>
      <c r="AR190" s="205"/>
      <c r="AS190" s="526"/>
      <c r="AT190" s="203"/>
      <c r="AU190" s="203"/>
      <c r="AV190" s="208"/>
      <c r="AW190" s="205"/>
      <c r="AX190" s="526"/>
    </row>
    <row r="191" spans="2:50" ht="14.25" customHeight="1">
      <c r="B191" s="501"/>
      <c r="C191" s="203">
        <v>5</v>
      </c>
      <c r="D191" s="206"/>
      <c r="E191" s="203"/>
      <c r="F191" s="203"/>
      <c r="G191" s="208"/>
      <c r="H191" s="526"/>
      <c r="I191" s="209"/>
      <c r="J191" s="209"/>
      <c r="K191" s="210"/>
      <c r="L191" s="527"/>
      <c r="M191" s="209"/>
      <c r="N191" s="501"/>
      <c r="O191" s="501"/>
      <c r="P191" s="203"/>
      <c r="Q191" s="203"/>
      <c r="R191" s="208"/>
      <c r="S191" s="205"/>
      <c r="T191" s="526"/>
      <c r="U191" s="203"/>
      <c r="V191" s="203"/>
      <c r="W191" s="208"/>
      <c r="X191" s="205"/>
      <c r="Y191" s="526"/>
      <c r="Z191" s="203"/>
      <c r="AA191" s="203"/>
      <c r="AB191" s="208"/>
      <c r="AC191" s="205"/>
      <c r="AD191" s="526"/>
      <c r="AE191" s="203"/>
      <c r="AF191" s="203"/>
      <c r="AG191" s="208"/>
      <c r="AH191" s="205"/>
      <c r="AI191" s="526"/>
      <c r="AJ191" s="203"/>
      <c r="AK191" s="203"/>
      <c r="AL191" s="208"/>
      <c r="AM191" s="205"/>
      <c r="AN191" s="526"/>
      <c r="AO191" s="203"/>
      <c r="AP191" s="203"/>
      <c r="AQ191" s="208"/>
      <c r="AR191" s="205"/>
      <c r="AS191" s="526"/>
      <c r="AT191" s="203"/>
      <c r="AU191" s="203"/>
      <c r="AV191" s="208"/>
      <c r="AW191" s="205"/>
      <c r="AX191" s="526"/>
    </row>
    <row r="192" spans="2:50" ht="14.25" customHeight="1">
      <c r="B192" s="501"/>
      <c r="C192" s="203">
        <v>6</v>
      </c>
      <c r="D192" s="206"/>
      <c r="E192" s="203"/>
      <c r="F192" s="203"/>
      <c r="G192" s="208"/>
      <c r="H192" s="526"/>
      <c r="I192" s="209"/>
      <c r="J192" s="209"/>
      <c r="K192" s="210"/>
      <c r="L192" s="527"/>
      <c r="M192" s="209"/>
      <c r="N192" s="501"/>
      <c r="O192" s="501"/>
      <c r="P192" s="203"/>
      <c r="Q192" s="203"/>
      <c r="R192" s="208"/>
      <c r="S192" s="205"/>
      <c r="T192" s="526"/>
      <c r="U192" s="203"/>
      <c r="V192" s="203"/>
      <c r="W192" s="208"/>
      <c r="X192" s="205"/>
      <c r="Y192" s="526"/>
      <c r="Z192" s="203"/>
      <c r="AA192" s="203"/>
      <c r="AB192" s="208"/>
      <c r="AC192" s="205"/>
      <c r="AD192" s="526"/>
      <c r="AE192" s="203"/>
      <c r="AF192" s="203"/>
      <c r="AG192" s="208"/>
      <c r="AH192" s="205"/>
      <c r="AI192" s="526"/>
      <c r="AJ192" s="203"/>
      <c r="AK192" s="203"/>
      <c r="AL192" s="208"/>
      <c r="AM192" s="205"/>
      <c r="AN192" s="526"/>
      <c r="AO192" s="203"/>
      <c r="AP192" s="203"/>
      <c r="AQ192" s="208"/>
      <c r="AR192" s="205"/>
      <c r="AS192" s="526"/>
      <c r="AT192" s="203"/>
      <c r="AU192" s="203"/>
      <c r="AV192" s="208"/>
      <c r="AW192" s="205"/>
      <c r="AX192" s="526"/>
    </row>
    <row r="193" spans="2:50" ht="14.25" customHeight="1">
      <c r="B193" s="501"/>
      <c r="C193" s="203">
        <v>7</v>
      </c>
      <c r="D193" s="206"/>
      <c r="E193" s="203"/>
      <c r="F193" s="203"/>
      <c r="G193" s="208"/>
      <c r="H193" s="526"/>
      <c r="I193" s="209"/>
      <c r="J193" s="209"/>
      <c r="K193" s="210"/>
      <c r="L193" s="527"/>
      <c r="M193" s="209"/>
      <c r="N193" s="501"/>
      <c r="O193" s="501"/>
      <c r="P193" s="203"/>
      <c r="Q193" s="203"/>
      <c r="R193" s="208"/>
      <c r="S193" s="205"/>
      <c r="T193" s="526"/>
      <c r="U193" s="203"/>
      <c r="V193" s="203"/>
      <c r="W193" s="208"/>
      <c r="X193" s="205"/>
      <c r="Y193" s="526"/>
      <c r="Z193" s="203"/>
      <c r="AA193" s="203"/>
      <c r="AB193" s="208"/>
      <c r="AC193" s="205"/>
      <c r="AD193" s="526"/>
      <c r="AE193" s="203"/>
      <c r="AF193" s="203"/>
      <c r="AG193" s="208"/>
      <c r="AH193" s="205"/>
      <c r="AI193" s="526"/>
      <c r="AJ193" s="203"/>
      <c r="AK193" s="203"/>
      <c r="AL193" s="208"/>
      <c r="AM193" s="205"/>
      <c r="AN193" s="526"/>
      <c r="AO193" s="203"/>
      <c r="AP193" s="203"/>
      <c r="AQ193" s="208"/>
      <c r="AR193" s="205"/>
      <c r="AS193" s="526"/>
      <c r="AT193" s="203"/>
      <c r="AU193" s="203"/>
      <c r="AV193" s="208"/>
      <c r="AW193" s="205"/>
      <c r="AX193" s="526"/>
    </row>
    <row r="194" spans="2:50" ht="14.25" customHeight="1">
      <c r="B194" s="501"/>
      <c r="C194" s="203">
        <v>8</v>
      </c>
      <c r="D194" s="206"/>
      <c r="E194" s="203"/>
      <c r="F194" s="203"/>
      <c r="G194" s="208"/>
      <c r="H194" s="526"/>
      <c r="I194" s="209"/>
      <c r="J194" s="209"/>
      <c r="K194" s="210"/>
      <c r="L194" s="527"/>
      <c r="M194" s="209"/>
      <c r="N194" s="501"/>
      <c r="O194" s="501"/>
      <c r="P194" s="203"/>
      <c r="Q194" s="203"/>
      <c r="R194" s="208"/>
      <c r="S194" s="205"/>
      <c r="T194" s="526"/>
      <c r="U194" s="203"/>
      <c r="V194" s="203"/>
      <c r="W194" s="208"/>
      <c r="X194" s="205"/>
      <c r="Y194" s="526"/>
      <c r="Z194" s="203"/>
      <c r="AA194" s="203"/>
      <c r="AB194" s="208"/>
      <c r="AC194" s="205"/>
      <c r="AD194" s="526"/>
      <c r="AE194" s="203"/>
      <c r="AF194" s="203"/>
      <c r="AG194" s="208"/>
      <c r="AH194" s="205"/>
      <c r="AI194" s="526"/>
      <c r="AJ194" s="203"/>
      <c r="AK194" s="203"/>
      <c r="AL194" s="208"/>
      <c r="AM194" s="205"/>
      <c r="AN194" s="526"/>
      <c r="AO194" s="203"/>
      <c r="AP194" s="203"/>
      <c r="AQ194" s="208"/>
      <c r="AR194" s="205"/>
      <c r="AS194" s="526"/>
      <c r="AT194" s="203"/>
      <c r="AU194" s="203"/>
      <c r="AV194" s="208"/>
      <c r="AW194" s="205"/>
      <c r="AX194" s="526"/>
    </row>
    <row r="195" spans="2:50" ht="14.25" customHeight="1">
      <c r="B195" s="501"/>
      <c r="C195" s="203">
        <v>9</v>
      </c>
      <c r="D195" s="206"/>
      <c r="E195" s="203"/>
      <c r="F195" s="203"/>
      <c r="G195" s="208"/>
      <c r="H195" s="526"/>
      <c r="I195" s="209"/>
      <c r="J195" s="209"/>
      <c r="K195" s="210"/>
      <c r="L195" s="527"/>
      <c r="M195" s="209"/>
      <c r="N195" s="501"/>
      <c r="O195" s="501"/>
      <c r="P195" s="203"/>
      <c r="Q195" s="203"/>
      <c r="R195" s="208"/>
      <c r="S195" s="205"/>
      <c r="T195" s="526"/>
      <c r="U195" s="203"/>
      <c r="V195" s="203"/>
      <c r="W195" s="208"/>
      <c r="X195" s="205"/>
      <c r="Y195" s="526"/>
      <c r="Z195" s="203"/>
      <c r="AA195" s="203"/>
      <c r="AB195" s="208"/>
      <c r="AC195" s="205"/>
      <c r="AD195" s="526"/>
      <c r="AE195" s="203"/>
      <c r="AF195" s="203"/>
      <c r="AG195" s="208"/>
      <c r="AH195" s="205"/>
      <c r="AI195" s="526"/>
      <c r="AJ195" s="203"/>
      <c r="AK195" s="203"/>
      <c r="AL195" s="208"/>
      <c r="AM195" s="205"/>
      <c r="AN195" s="526"/>
      <c r="AO195" s="203"/>
      <c r="AP195" s="203"/>
      <c r="AQ195" s="208"/>
      <c r="AR195" s="205"/>
      <c r="AS195" s="526"/>
      <c r="AT195" s="203"/>
      <c r="AU195" s="203"/>
      <c r="AV195" s="208"/>
      <c r="AW195" s="205"/>
      <c r="AX195" s="526"/>
    </row>
    <row r="196" spans="2:50" ht="14.25" customHeight="1">
      <c r="B196" s="501"/>
      <c r="C196" s="203">
        <v>10</v>
      </c>
      <c r="D196" s="206"/>
      <c r="E196" s="203"/>
      <c r="F196" s="203"/>
      <c r="G196" s="208"/>
      <c r="H196" s="526"/>
      <c r="I196" s="209"/>
      <c r="J196" s="209"/>
      <c r="K196" s="210"/>
      <c r="L196" s="527"/>
      <c r="M196" s="209"/>
      <c r="N196" s="501"/>
      <c r="O196" s="501"/>
      <c r="P196" s="203"/>
      <c r="Q196" s="203"/>
      <c r="R196" s="208"/>
      <c r="S196" s="205"/>
      <c r="T196" s="526"/>
      <c r="U196" s="203"/>
      <c r="V196" s="203"/>
      <c r="W196" s="208"/>
      <c r="X196" s="205"/>
      <c r="Y196" s="526"/>
      <c r="Z196" s="203"/>
      <c r="AA196" s="203"/>
      <c r="AB196" s="208"/>
      <c r="AC196" s="205"/>
      <c r="AD196" s="526"/>
      <c r="AE196" s="203"/>
      <c r="AF196" s="203"/>
      <c r="AG196" s="208"/>
      <c r="AH196" s="205"/>
      <c r="AI196" s="526"/>
      <c r="AJ196" s="203"/>
      <c r="AK196" s="203"/>
      <c r="AL196" s="208"/>
      <c r="AM196" s="205"/>
      <c r="AN196" s="526"/>
      <c r="AO196" s="203"/>
      <c r="AP196" s="203"/>
      <c r="AQ196" s="208"/>
      <c r="AR196" s="205"/>
      <c r="AS196" s="526"/>
      <c r="AT196" s="203"/>
      <c r="AU196" s="203"/>
      <c r="AV196" s="208"/>
      <c r="AW196" s="205"/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3"/>
      <c r="Q197" s="203"/>
      <c r="R197" s="208"/>
      <c r="S197" s="205"/>
      <c r="T197" s="526"/>
      <c r="U197" s="203"/>
      <c r="V197" s="203"/>
      <c r="W197" s="208"/>
      <c r="X197" s="205"/>
      <c r="Y197" s="526"/>
      <c r="Z197" s="203"/>
      <c r="AA197" s="203"/>
      <c r="AB197" s="208"/>
      <c r="AC197" s="205"/>
      <c r="AD197" s="526"/>
      <c r="AE197" s="203"/>
      <c r="AF197" s="203"/>
      <c r="AG197" s="208"/>
      <c r="AH197" s="205"/>
      <c r="AI197" s="526"/>
      <c r="AJ197" s="203"/>
      <c r="AK197" s="203"/>
      <c r="AL197" s="208"/>
      <c r="AM197" s="205"/>
      <c r="AN197" s="526"/>
      <c r="AO197" s="203"/>
      <c r="AP197" s="203"/>
      <c r="AQ197" s="208"/>
      <c r="AR197" s="205"/>
      <c r="AS197" s="526"/>
      <c r="AT197" s="203"/>
      <c r="AU197" s="203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3"/>
      <c r="Q198" s="203"/>
      <c r="R198" s="208"/>
      <c r="S198" s="205"/>
      <c r="T198" s="526"/>
      <c r="U198" s="203"/>
      <c r="V198" s="203"/>
      <c r="W198" s="208"/>
      <c r="X198" s="205"/>
      <c r="Y198" s="526"/>
      <c r="Z198" s="203"/>
      <c r="AA198" s="203"/>
      <c r="AB198" s="208"/>
      <c r="AC198" s="205"/>
      <c r="AD198" s="526"/>
      <c r="AE198" s="203"/>
      <c r="AF198" s="203"/>
      <c r="AG198" s="208"/>
      <c r="AH198" s="205"/>
      <c r="AI198" s="526"/>
      <c r="AJ198" s="203"/>
      <c r="AK198" s="203"/>
      <c r="AL198" s="208"/>
      <c r="AM198" s="205"/>
      <c r="AN198" s="526"/>
      <c r="AO198" s="203"/>
      <c r="AP198" s="203"/>
      <c r="AQ198" s="208"/>
      <c r="AR198" s="205"/>
      <c r="AS198" s="526"/>
      <c r="AT198" s="203"/>
      <c r="AU198" s="203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3"/>
      <c r="Q199" s="203"/>
      <c r="R199" s="208"/>
      <c r="S199" s="205"/>
      <c r="T199" s="526"/>
      <c r="U199" s="203"/>
      <c r="V199" s="203"/>
      <c r="W199" s="208"/>
      <c r="X199" s="205"/>
      <c r="Y199" s="526"/>
      <c r="Z199" s="203"/>
      <c r="AA199" s="203"/>
      <c r="AB199" s="208"/>
      <c r="AC199" s="205"/>
      <c r="AD199" s="526"/>
      <c r="AE199" s="203"/>
      <c r="AF199" s="203"/>
      <c r="AG199" s="208"/>
      <c r="AH199" s="205"/>
      <c r="AI199" s="526"/>
      <c r="AJ199" s="203"/>
      <c r="AK199" s="203"/>
      <c r="AL199" s="208"/>
      <c r="AM199" s="205"/>
      <c r="AN199" s="526"/>
      <c r="AO199" s="203"/>
      <c r="AP199" s="203"/>
      <c r="AQ199" s="208"/>
      <c r="AR199" s="205"/>
      <c r="AS199" s="526"/>
      <c r="AT199" s="203"/>
      <c r="AU199" s="203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3"/>
      <c r="W201" s="208"/>
      <c r="X201" s="205"/>
      <c r="Y201" s="526"/>
      <c r="Z201" s="203"/>
      <c r="AA201" s="203"/>
      <c r="AB201" s="208"/>
      <c r="AC201" s="205"/>
      <c r="AD201" s="526"/>
      <c r="AE201" s="203"/>
      <c r="AF201" s="203"/>
      <c r="AG201" s="208"/>
      <c r="AH201" s="205"/>
      <c r="AI201" s="526"/>
      <c r="AJ201" s="203"/>
      <c r="AK201" s="203"/>
      <c r="AL201" s="208"/>
      <c r="AM201" s="205"/>
      <c r="AN201" s="526"/>
      <c r="AO201" s="203"/>
      <c r="AP201" s="203"/>
      <c r="AQ201" s="208"/>
      <c r="AR201" s="205"/>
      <c r="AS201" s="526"/>
      <c r="AT201" s="203"/>
      <c r="AU201" s="203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25">U202+1</f>
        <v>45939</v>
      </c>
      <c r="AA202" s="588"/>
      <c r="AB202" s="588"/>
      <c r="AC202" s="588"/>
      <c r="AD202" s="588"/>
      <c r="AE202" s="589">
        <f t="shared" ref="AE202" si="226">Z202+1</f>
        <v>45940</v>
      </c>
      <c r="AF202" s="590"/>
      <c r="AG202" s="590"/>
      <c r="AH202" s="590"/>
      <c r="AI202" s="590"/>
      <c r="AJ202" s="591">
        <f t="shared" ref="AJ202" si="227">AE202+1</f>
        <v>45941</v>
      </c>
      <c r="AK202" s="592"/>
      <c r="AL202" s="592"/>
      <c r="AM202" s="592"/>
      <c r="AN202" s="593"/>
      <c r="AO202" s="589">
        <f t="shared" ref="AO202" si="228">AJ202+1</f>
        <v>45942</v>
      </c>
      <c r="AP202" s="590"/>
      <c r="AQ202" s="590"/>
      <c r="AR202" s="590"/>
      <c r="AS202" s="590"/>
      <c r="AT202" s="591">
        <f t="shared" ref="AT202" si="229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30">Z202</f>
        <v>45939</v>
      </c>
      <c r="AA203" s="594"/>
      <c r="AB203" s="594"/>
      <c r="AC203" s="594"/>
      <c r="AD203" s="594"/>
      <c r="AE203" s="595">
        <f t="shared" ref="AE203" si="231">AE202</f>
        <v>45940</v>
      </c>
      <c r="AF203" s="595"/>
      <c r="AG203" s="595"/>
      <c r="AH203" s="595"/>
      <c r="AI203" s="595"/>
      <c r="AJ203" s="596">
        <f t="shared" ref="AJ203" si="232">AJ202</f>
        <v>45941</v>
      </c>
      <c r="AK203" s="597"/>
      <c r="AL203" s="597"/>
      <c r="AM203" s="597"/>
      <c r="AN203" s="598"/>
      <c r="AO203" s="595">
        <f t="shared" ref="AO203" si="233">AO202</f>
        <v>45942</v>
      </c>
      <c r="AP203" s="595"/>
      <c r="AQ203" s="595"/>
      <c r="AR203" s="595"/>
      <c r="AS203" s="595"/>
      <c r="AT203" s="596">
        <f t="shared" ref="AT203" si="234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266</v>
      </c>
      <c r="C207" s="203">
        <v>1</v>
      </c>
      <c r="D207" s="206" t="s">
        <v>269</v>
      </c>
      <c r="E207" s="203">
        <v>6</v>
      </c>
      <c r="F207" s="203">
        <v>3273</v>
      </c>
      <c r="G207" s="208">
        <f t="shared" ref="G207" si="235">F207/E207</f>
        <v>545.5</v>
      </c>
      <c r="H207" s="526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27">
        <f>IFERROR(AVERAGE(K207:K221),"-")</f>
        <v>476.97959586909462</v>
      </c>
      <c r="M207" s="209">
        <f>RANK(K207, K$207:$K$221)</f>
        <v>1</v>
      </c>
      <c r="N207" s="501"/>
      <c r="O207" s="501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26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26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26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26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26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26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26">
        <f>AVERAGE(AV207:AV221)</f>
        <v>477.92792792792721</v>
      </c>
    </row>
    <row r="208" spans="2:50" ht="14.25" customHeight="1">
      <c r="B208" s="501"/>
      <c r="C208" s="203">
        <v>2</v>
      </c>
      <c r="D208" s="206"/>
      <c r="E208" s="203"/>
      <c r="F208" s="203"/>
      <c r="G208" s="208"/>
      <c r="H208" s="526"/>
      <c r="I208" s="209"/>
      <c r="J208" s="209"/>
      <c r="K208" s="210"/>
      <c r="L208" s="527"/>
      <c r="M208" s="209"/>
      <c r="N208" s="501"/>
      <c r="O208" s="501"/>
      <c r="P208" s="203"/>
      <c r="Q208" s="203"/>
      <c r="R208" s="208"/>
      <c r="S208" s="205"/>
      <c r="T208" s="526"/>
      <c r="U208" s="203"/>
      <c r="V208" s="203"/>
      <c r="W208" s="208"/>
      <c r="X208" s="205"/>
      <c r="Y208" s="526"/>
      <c r="Z208" s="203"/>
      <c r="AA208" s="203"/>
      <c r="AB208" s="208"/>
      <c r="AC208" s="205"/>
      <c r="AD208" s="526"/>
      <c r="AE208" s="203"/>
      <c r="AF208" s="203"/>
      <c r="AG208" s="208"/>
      <c r="AH208" s="205"/>
      <c r="AI208" s="526"/>
      <c r="AJ208" s="203"/>
      <c r="AK208" s="203"/>
      <c r="AL208" s="208"/>
      <c r="AM208" s="205"/>
      <c r="AN208" s="526"/>
      <c r="AO208" s="203"/>
      <c r="AP208" s="203"/>
      <c r="AQ208" s="208"/>
      <c r="AR208" s="205"/>
      <c r="AS208" s="526"/>
      <c r="AT208" s="203"/>
      <c r="AU208" s="203"/>
      <c r="AV208" s="208"/>
      <c r="AW208" s="205"/>
      <c r="AX208" s="526"/>
    </row>
    <row r="209" spans="2:50" ht="14.25" customHeight="1">
      <c r="B209" s="501"/>
      <c r="C209" s="203">
        <v>3</v>
      </c>
      <c r="D209" s="206"/>
      <c r="E209" s="203"/>
      <c r="F209" s="203"/>
      <c r="G209" s="208"/>
      <c r="H209" s="526"/>
      <c r="I209" s="209"/>
      <c r="J209" s="209"/>
      <c r="K209" s="210"/>
      <c r="L209" s="527"/>
      <c r="M209" s="209"/>
      <c r="N209" s="501"/>
      <c r="O209" s="501"/>
      <c r="P209" s="203"/>
      <c r="Q209" s="203"/>
      <c r="R209" s="208"/>
      <c r="S209" s="205"/>
      <c r="T209" s="526"/>
      <c r="U209" s="203"/>
      <c r="V209" s="203"/>
      <c r="W209" s="208"/>
      <c r="X209" s="205"/>
      <c r="Y209" s="526"/>
      <c r="Z209" s="203"/>
      <c r="AA209" s="203"/>
      <c r="AB209" s="208"/>
      <c r="AC209" s="205"/>
      <c r="AD209" s="526"/>
      <c r="AE209" s="203"/>
      <c r="AF209" s="203"/>
      <c r="AG209" s="208"/>
      <c r="AH209" s="205"/>
      <c r="AI209" s="526"/>
      <c r="AJ209" s="203"/>
      <c r="AK209" s="203"/>
      <c r="AL209" s="208"/>
      <c r="AM209" s="205"/>
      <c r="AN209" s="526"/>
      <c r="AO209" s="203"/>
      <c r="AP209" s="203"/>
      <c r="AQ209" s="208"/>
      <c r="AR209" s="205"/>
      <c r="AS209" s="526"/>
      <c r="AT209" s="203"/>
      <c r="AU209" s="203"/>
      <c r="AV209" s="208"/>
      <c r="AW209" s="205"/>
      <c r="AX209" s="526"/>
    </row>
    <row r="210" spans="2:50" ht="14.25" customHeight="1">
      <c r="B210" s="501"/>
      <c r="C210" s="203">
        <v>4</v>
      </c>
      <c r="D210" s="206"/>
      <c r="E210" s="203"/>
      <c r="F210" s="203"/>
      <c r="G210" s="208"/>
      <c r="H210" s="526"/>
      <c r="I210" s="209"/>
      <c r="J210" s="209"/>
      <c r="K210" s="210"/>
      <c r="L210" s="527"/>
      <c r="M210" s="209"/>
      <c r="N210" s="501"/>
      <c r="O210" s="501"/>
      <c r="P210" s="203"/>
      <c r="Q210" s="203"/>
      <c r="R210" s="208"/>
      <c r="S210" s="205"/>
      <c r="T210" s="526"/>
      <c r="U210" s="203"/>
      <c r="V210" s="203"/>
      <c r="W210" s="208"/>
      <c r="X210" s="205"/>
      <c r="Y210" s="526"/>
      <c r="Z210" s="203"/>
      <c r="AA210" s="203"/>
      <c r="AB210" s="208"/>
      <c r="AC210" s="205"/>
      <c r="AD210" s="526"/>
      <c r="AE210" s="203"/>
      <c r="AF210" s="203"/>
      <c r="AG210" s="208"/>
      <c r="AH210" s="205"/>
      <c r="AI210" s="526"/>
      <c r="AJ210" s="203"/>
      <c r="AK210" s="203"/>
      <c r="AL210" s="208"/>
      <c r="AM210" s="205"/>
      <c r="AN210" s="526"/>
      <c r="AO210" s="203"/>
      <c r="AP210" s="203"/>
      <c r="AQ210" s="208"/>
      <c r="AR210" s="205"/>
      <c r="AS210" s="526"/>
      <c r="AT210" s="203"/>
      <c r="AU210" s="203"/>
      <c r="AV210" s="208"/>
      <c r="AW210" s="205"/>
      <c r="AX210" s="526"/>
    </row>
    <row r="211" spans="2:50" ht="14.25" customHeight="1">
      <c r="B211" s="501"/>
      <c r="C211" s="203">
        <v>5</v>
      </c>
      <c r="D211" s="206"/>
      <c r="E211" s="203"/>
      <c r="F211" s="203"/>
      <c r="G211" s="208"/>
      <c r="H211" s="526"/>
      <c r="I211" s="209"/>
      <c r="J211" s="209"/>
      <c r="K211" s="210"/>
      <c r="L211" s="527"/>
      <c r="M211" s="209"/>
      <c r="N211" s="501"/>
      <c r="O211" s="501"/>
      <c r="P211" s="203"/>
      <c r="Q211" s="203"/>
      <c r="R211" s="208"/>
      <c r="S211" s="205"/>
      <c r="T211" s="526"/>
      <c r="U211" s="203"/>
      <c r="V211" s="203"/>
      <c r="W211" s="208"/>
      <c r="X211" s="205"/>
      <c r="Y211" s="526"/>
      <c r="Z211" s="203"/>
      <c r="AA211" s="203"/>
      <c r="AB211" s="208"/>
      <c r="AC211" s="205"/>
      <c r="AD211" s="526"/>
      <c r="AE211" s="203"/>
      <c r="AF211" s="203"/>
      <c r="AG211" s="208"/>
      <c r="AH211" s="205"/>
      <c r="AI211" s="526"/>
      <c r="AJ211" s="203"/>
      <c r="AK211" s="203"/>
      <c r="AL211" s="208"/>
      <c r="AM211" s="205"/>
      <c r="AN211" s="526"/>
      <c r="AO211" s="203"/>
      <c r="AP211" s="203"/>
      <c r="AQ211" s="208"/>
      <c r="AR211" s="205"/>
      <c r="AS211" s="526"/>
      <c r="AT211" s="203"/>
      <c r="AU211" s="203"/>
      <c r="AV211" s="208"/>
      <c r="AW211" s="205"/>
      <c r="AX211" s="526"/>
    </row>
    <row r="212" spans="2:50" ht="14.25" customHeight="1">
      <c r="B212" s="501"/>
      <c r="C212" s="203">
        <v>6</v>
      </c>
      <c r="D212" s="206"/>
      <c r="E212" s="203"/>
      <c r="F212" s="203"/>
      <c r="G212" s="208"/>
      <c r="H212" s="526"/>
      <c r="I212" s="209"/>
      <c r="J212" s="209"/>
      <c r="K212" s="210"/>
      <c r="L212" s="527"/>
      <c r="M212" s="209"/>
      <c r="N212" s="501"/>
      <c r="O212" s="501"/>
      <c r="P212" s="203"/>
      <c r="Q212" s="203"/>
      <c r="R212" s="208"/>
      <c r="S212" s="205"/>
      <c r="T212" s="526"/>
      <c r="U212" s="203"/>
      <c r="V212" s="203"/>
      <c r="W212" s="208"/>
      <c r="X212" s="205"/>
      <c r="Y212" s="526"/>
      <c r="Z212" s="203"/>
      <c r="AA212" s="203"/>
      <c r="AB212" s="208"/>
      <c r="AC212" s="205"/>
      <c r="AD212" s="526"/>
      <c r="AE212" s="203"/>
      <c r="AF212" s="203"/>
      <c r="AG212" s="208"/>
      <c r="AH212" s="205"/>
      <c r="AI212" s="526"/>
      <c r="AJ212" s="203"/>
      <c r="AK212" s="203"/>
      <c r="AL212" s="208"/>
      <c r="AM212" s="205"/>
      <c r="AN212" s="526"/>
      <c r="AO212" s="203"/>
      <c r="AP212" s="203"/>
      <c r="AQ212" s="208"/>
      <c r="AR212" s="205"/>
      <c r="AS212" s="526"/>
      <c r="AT212" s="203"/>
      <c r="AU212" s="203"/>
      <c r="AV212" s="208"/>
      <c r="AW212" s="205"/>
      <c r="AX212" s="526"/>
    </row>
    <row r="213" spans="2:50" ht="14.25" customHeight="1">
      <c r="B213" s="501"/>
      <c r="C213" s="203">
        <v>7</v>
      </c>
      <c r="D213" s="206"/>
      <c r="E213" s="203"/>
      <c r="F213" s="203"/>
      <c r="G213" s="208"/>
      <c r="H213" s="526"/>
      <c r="I213" s="209"/>
      <c r="J213" s="209"/>
      <c r="K213" s="210"/>
      <c r="L213" s="527"/>
      <c r="M213" s="209"/>
      <c r="N213" s="501"/>
      <c r="O213" s="501"/>
      <c r="P213" s="203"/>
      <c r="Q213" s="203"/>
      <c r="R213" s="208"/>
      <c r="S213" s="205"/>
      <c r="T213" s="526"/>
      <c r="U213" s="203"/>
      <c r="V213" s="203"/>
      <c r="W213" s="208"/>
      <c r="X213" s="205"/>
      <c r="Y213" s="526"/>
      <c r="Z213" s="203"/>
      <c r="AA213" s="203"/>
      <c r="AB213" s="208"/>
      <c r="AC213" s="205"/>
      <c r="AD213" s="526"/>
      <c r="AE213" s="203"/>
      <c r="AF213" s="203"/>
      <c r="AG213" s="208"/>
      <c r="AH213" s="205"/>
      <c r="AI213" s="526"/>
      <c r="AJ213" s="203"/>
      <c r="AK213" s="203"/>
      <c r="AL213" s="208"/>
      <c r="AM213" s="205"/>
      <c r="AN213" s="526"/>
      <c r="AO213" s="203"/>
      <c r="AP213" s="203"/>
      <c r="AQ213" s="208"/>
      <c r="AR213" s="205"/>
      <c r="AS213" s="526"/>
      <c r="AT213" s="203"/>
      <c r="AU213" s="203"/>
      <c r="AV213" s="208"/>
      <c r="AW213" s="205"/>
      <c r="AX213" s="526"/>
    </row>
    <row r="214" spans="2:50" ht="14.25" customHeight="1">
      <c r="B214" s="501"/>
      <c r="C214" s="203">
        <v>8</v>
      </c>
      <c r="D214" s="206"/>
      <c r="E214" s="203"/>
      <c r="F214" s="203"/>
      <c r="G214" s="208"/>
      <c r="H214" s="526"/>
      <c r="I214" s="209"/>
      <c r="J214" s="209"/>
      <c r="K214" s="210"/>
      <c r="L214" s="527"/>
      <c r="M214" s="209"/>
      <c r="N214" s="501"/>
      <c r="O214" s="501"/>
      <c r="P214" s="203"/>
      <c r="Q214" s="203"/>
      <c r="R214" s="208"/>
      <c r="S214" s="205"/>
      <c r="T214" s="526"/>
      <c r="U214" s="203"/>
      <c r="V214" s="203"/>
      <c r="W214" s="208"/>
      <c r="X214" s="205"/>
      <c r="Y214" s="526"/>
      <c r="Z214" s="203"/>
      <c r="AA214" s="203"/>
      <c r="AB214" s="208"/>
      <c r="AC214" s="205"/>
      <c r="AD214" s="526"/>
      <c r="AE214" s="203"/>
      <c r="AF214" s="203"/>
      <c r="AG214" s="208"/>
      <c r="AH214" s="205"/>
      <c r="AI214" s="526"/>
      <c r="AJ214" s="203"/>
      <c r="AK214" s="203"/>
      <c r="AL214" s="208"/>
      <c r="AM214" s="205"/>
      <c r="AN214" s="526"/>
      <c r="AO214" s="203"/>
      <c r="AP214" s="203"/>
      <c r="AQ214" s="208"/>
      <c r="AR214" s="205"/>
      <c r="AS214" s="526"/>
      <c r="AT214" s="203"/>
      <c r="AU214" s="203"/>
      <c r="AV214" s="208"/>
      <c r="AW214" s="205"/>
      <c r="AX214" s="526"/>
    </row>
    <row r="215" spans="2:50" ht="14.25" customHeight="1">
      <c r="B215" s="501"/>
      <c r="C215" s="203">
        <v>9</v>
      </c>
      <c r="D215" s="206"/>
      <c r="E215" s="203"/>
      <c r="F215" s="203"/>
      <c r="G215" s="208"/>
      <c r="H215" s="526"/>
      <c r="I215" s="209"/>
      <c r="J215" s="209"/>
      <c r="K215" s="210"/>
      <c r="L215" s="527"/>
      <c r="M215" s="209"/>
      <c r="N215" s="501"/>
      <c r="O215" s="501"/>
      <c r="P215" s="203"/>
      <c r="Q215" s="203"/>
      <c r="R215" s="208"/>
      <c r="S215" s="205"/>
      <c r="T215" s="526"/>
      <c r="U215" s="203"/>
      <c r="V215" s="203"/>
      <c r="W215" s="208"/>
      <c r="X215" s="205"/>
      <c r="Y215" s="526"/>
      <c r="Z215" s="203"/>
      <c r="AA215" s="203"/>
      <c r="AB215" s="208"/>
      <c r="AC215" s="205"/>
      <c r="AD215" s="526"/>
      <c r="AE215" s="203"/>
      <c r="AF215" s="203"/>
      <c r="AG215" s="208"/>
      <c r="AH215" s="205"/>
      <c r="AI215" s="526"/>
      <c r="AJ215" s="203"/>
      <c r="AK215" s="203"/>
      <c r="AL215" s="208"/>
      <c r="AM215" s="205"/>
      <c r="AN215" s="526"/>
      <c r="AO215" s="203"/>
      <c r="AP215" s="203"/>
      <c r="AQ215" s="208"/>
      <c r="AR215" s="205"/>
      <c r="AS215" s="526"/>
      <c r="AT215" s="203"/>
      <c r="AU215" s="203"/>
      <c r="AV215" s="208"/>
      <c r="AW215" s="205"/>
      <c r="AX215" s="526"/>
    </row>
    <row r="216" spans="2:50" ht="14.25" customHeight="1">
      <c r="B216" s="501"/>
      <c r="C216" s="203">
        <v>10</v>
      </c>
      <c r="D216" s="206"/>
      <c r="E216" s="203"/>
      <c r="F216" s="203"/>
      <c r="G216" s="208"/>
      <c r="H216" s="526"/>
      <c r="I216" s="209"/>
      <c r="J216" s="209"/>
      <c r="K216" s="210"/>
      <c r="L216" s="527"/>
      <c r="M216" s="209"/>
      <c r="N216" s="501"/>
      <c r="O216" s="501"/>
      <c r="P216" s="203"/>
      <c r="Q216" s="203"/>
      <c r="R216" s="208"/>
      <c r="S216" s="205"/>
      <c r="T216" s="526"/>
      <c r="U216" s="203"/>
      <c r="V216" s="203"/>
      <c r="W216" s="208"/>
      <c r="X216" s="205"/>
      <c r="Y216" s="526"/>
      <c r="Z216" s="203"/>
      <c r="AA216" s="203"/>
      <c r="AB216" s="208"/>
      <c r="AC216" s="205"/>
      <c r="AD216" s="526"/>
      <c r="AE216" s="203"/>
      <c r="AF216" s="203"/>
      <c r="AG216" s="208"/>
      <c r="AH216" s="205"/>
      <c r="AI216" s="526"/>
      <c r="AJ216" s="203"/>
      <c r="AK216" s="203"/>
      <c r="AL216" s="208"/>
      <c r="AM216" s="205"/>
      <c r="AN216" s="526"/>
      <c r="AO216" s="203"/>
      <c r="AP216" s="203"/>
      <c r="AQ216" s="208"/>
      <c r="AR216" s="205"/>
      <c r="AS216" s="526"/>
      <c r="AT216" s="203"/>
      <c r="AU216" s="203"/>
      <c r="AV216" s="208"/>
      <c r="AW216" s="205"/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3"/>
      <c r="W221" s="208"/>
      <c r="X221" s="205"/>
      <c r="Y221" s="526"/>
      <c r="Z221" s="203"/>
      <c r="AA221" s="203"/>
      <c r="AB221" s="208"/>
      <c r="AC221" s="205"/>
      <c r="AD221" s="526"/>
      <c r="AE221" s="203"/>
      <c r="AF221" s="203"/>
      <c r="AG221" s="208"/>
      <c r="AH221" s="205"/>
      <c r="AI221" s="526"/>
      <c r="AJ221" s="203"/>
      <c r="AK221" s="203"/>
      <c r="AL221" s="208"/>
      <c r="AM221" s="205"/>
      <c r="AN221" s="526"/>
      <c r="AO221" s="203"/>
      <c r="AP221" s="203"/>
      <c r="AQ221" s="208"/>
      <c r="AR221" s="205"/>
      <c r="AS221" s="526"/>
      <c r="AT221" s="203"/>
      <c r="AU221" s="203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43">U222+1</f>
        <v>45946</v>
      </c>
      <c r="AA222" s="588"/>
      <c r="AB222" s="588"/>
      <c r="AC222" s="588"/>
      <c r="AD222" s="588"/>
      <c r="AE222" s="589">
        <f t="shared" ref="AE222" si="244">Z222+1</f>
        <v>45947</v>
      </c>
      <c r="AF222" s="590"/>
      <c r="AG222" s="590"/>
      <c r="AH222" s="590"/>
      <c r="AI222" s="590"/>
      <c r="AJ222" s="591">
        <f t="shared" ref="AJ222" si="245">AE222+1</f>
        <v>45948</v>
      </c>
      <c r="AK222" s="592"/>
      <c r="AL222" s="592"/>
      <c r="AM222" s="592"/>
      <c r="AN222" s="593"/>
      <c r="AO222" s="589">
        <f t="shared" ref="AO222" si="246">AJ222+1</f>
        <v>45949</v>
      </c>
      <c r="AP222" s="590"/>
      <c r="AQ222" s="590"/>
      <c r="AR222" s="590"/>
      <c r="AS222" s="590"/>
      <c r="AT222" s="591">
        <f t="shared" ref="AT222" si="247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48">Z222</f>
        <v>45946</v>
      </c>
      <c r="AA223" s="594"/>
      <c r="AB223" s="594"/>
      <c r="AC223" s="594"/>
      <c r="AD223" s="594"/>
      <c r="AE223" s="595">
        <f t="shared" ref="AE223" si="249">AE222</f>
        <v>45947</v>
      </c>
      <c r="AF223" s="595"/>
      <c r="AG223" s="595"/>
      <c r="AH223" s="595"/>
      <c r="AI223" s="595"/>
      <c r="AJ223" s="596">
        <f t="shared" ref="AJ223" si="250">AJ222</f>
        <v>45948</v>
      </c>
      <c r="AK223" s="597"/>
      <c r="AL223" s="597"/>
      <c r="AM223" s="597"/>
      <c r="AN223" s="598"/>
      <c r="AO223" s="595">
        <f t="shared" ref="AO223" si="251">AO222</f>
        <v>45949</v>
      </c>
      <c r="AP223" s="595"/>
      <c r="AQ223" s="595"/>
      <c r="AR223" s="595"/>
      <c r="AS223" s="595"/>
      <c r="AT223" s="596">
        <f t="shared" ref="AT223" si="252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501" t="s">
        <v>266</v>
      </c>
      <c r="C227" s="203">
        <v>1</v>
      </c>
      <c r="D227" s="206" t="s">
        <v>269</v>
      </c>
      <c r="E227" s="203">
        <v>6</v>
      </c>
      <c r="F227" s="203">
        <v>3273</v>
      </c>
      <c r="G227" s="208">
        <f t="shared" ref="G227" si="253">F227/E227</f>
        <v>545.5</v>
      </c>
      <c r="H227" s="526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27">
        <f>IFERROR(AVERAGE(K227:K241),"-")</f>
        <v>478.02766134159293</v>
      </c>
      <c r="M227" s="209">
        <f>RANK(K227, K$227:$K$241)</f>
        <v>1</v>
      </c>
      <c r="N227" s="501"/>
      <c r="O227" s="501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26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26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26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26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26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26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26">
        <f>AVERAGE(AV227:AV241)</f>
        <v>477.91563275434163</v>
      </c>
    </row>
    <row r="228" spans="2:50" ht="14.25" customHeight="1">
      <c r="B228" s="501"/>
      <c r="C228" s="203">
        <v>2</v>
      </c>
      <c r="D228" s="206"/>
      <c r="E228" s="203"/>
      <c r="F228" s="203"/>
      <c r="G228" s="208"/>
      <c r="H228" s="526"/>
      <c r="I228" s="209"/>
      <c r="J228" s="209"/>
      <c r="K228" s="210"/>
      <c r="L228" s="527"/>
      <c r="M228" s="209"/>
      <c r="N228" s="501"/>
      <c r="O228" s="501"/>
      <c r="P228" s="203"/>
      <c r="Q228" s="203"/>
      <c r="R228" s="208"/>
      <c r="S228" s="205"/>
      <c r="T228" s="526"/>
      <c r="U228" s="203"/>
      <c r="V228" s="203"/>
      <c r="W228" s="208"/>
      <c r="X228" s="205"/>
      <c r="Y228" s="526"/>
      <c r="Z228" s="203"/>
      <c r="AA228" s="203"/>
      <c r="AB228" s="208"/>
      <c r="AC228" s="205"/>
      <c r="AD228" s="526"/>
      <c r="AE228" s="203"/>
      <c r="AF228" s="203"/>
      <c r="AG228" s="208"/>
      <c r="AH228" s="205"/>
      <c r="AI228" s="526"/>
      <c r="AJ228" s="203"/>
      <c r="AK228" s="203"/>
      <c r="AL228" s="208"/>
      <c r="AM228" s="205"/>
      <c r="AN228" s="526"/>
      <c r="AO228" s="203"/>
      <c r="AP228" s="203"/>
      <c r="AQ228" s="208"/>
      <c r="AR228" s="205"/>
      <c r="AS228" s="526"/>
      <c r="AT228" s="203"/>
      <c r="AU228" s="203"/>
      <c r="AV228" s="208"/>
      <c r="AW228" s="205"/>
      <c r="AX228" s="526"/>
    </row>
    <row r="229" spans="2:50" ht="14.25" customHeight="1">
      <c r="B229" s="501"/>
      <c r="C229" s="203">
        <v>3</v>
      </c>
      <c r="D229" s="206"/>
      <c r="E229" s="203"/>
      <c r="F229" s="203"/>
      <c r="G229" s="208"/>
      <c r="H229" s="526"/>
      <c r="I229" s="209"/>
      <c r="J229" s="209"/>
      <c r="K229" s="210"/>
      <c r="L229" s="527"/>
      <c r="M229" s="209"/>
      <c r="N229" s="501"/>
      <c r="O229" s="501"/>
      <c r="P229" s="203"/>
      <c r="Q229" s="203"/>
      <c r="R229" s="208"/>
      <c r="S229" s="205"/>
      <c r="T229" s="526"/>
      <c r="U229" s="203"/>
      <c r="V229" s="203"/>
      <c r="W229" s="208"/>
      <c r="X229" s="205"/>
      <c r="Y229" s="526"/>
      <c r="Z229" s="203"/>
      <c r="AA229" s="203"/>
      <c r="AB229" s="208"/>
      <c r="AC229" s="205"/>
      <c r="AD229" s="526"/>
      <c r="AE229" s="203"/>
      <c r="AF229" s="203"/>
      <c r="AG229" s="208"/>
      <c r="AH229" s="205"/>
      <c r="AI229" s="526"/>
      <c r="AJ229" s="203"/>
      <c r="AK229" s="203"/>
      <c r="AL229" s="208"/>
      <c r="AM229" s="205"/>
      <c r="AN229" s="526"/>
      <c r="AO229" s="203"/>
      <c r="AP229" s="203"/>
      <c r="AQ229" s="208"/>
      <c r="AR229" s="205"/>
      <c r="AS229" s="526"/>
      <c r="AT229" s="203"/>
      <c r="AU229" s="203"/>
      <c r="AV229" s="208"/>
      <c r="AW229" s="205"/>
      <c r="AX229" s="526"/>
    </row>
    <row r="230" spans="2:50" ht="14.25" customHeight="1">
      <c r="B230" s="501"/>
      <c r="C230" s="203">
        <v>4</v>
      </c>
      <c r="D230" s="206"/>
      <c r="E230" s="203"/>
      <c r="F230" s="203"/>
      <c r="G230" s="208"/>
      <c r="H230" s="526"/>
      <c r="I230" s="209"/>
      <c r="J230" s="209"/>
      <c r="K230" s="210"/>
      <c r="L230" s="527"/>
      <c r="M230" s="209"/>
      <c r="N230" s="501"/>
      <c r="O230" s="501"/>
      <c r="P230" s="203"/>
      <c r="Q230" s="203"/>
      <c r="R230" s="208"/>
      <c r="S230" s="205"/>
      <c r="T230" s="526"/>
      <c r="U230" s="203"/>
      <c r="V230" s="203"/>
      <c r="W230" s="208"/>
      <c r="X230" s="205"/>
      <c r="Y230" s="526"/>
      <c r="Z230" s="203"/>
      <c r="AA230" s="203"/>
      <c r="AB230" s="208"/>
      <c r="AC230" s="205"/>
      <c r="AD230" s="526"/>
      <c r="AE230" s="203"/>
      <c r="AF230" s="203"/>
      <c r="AG230" s="208"/>
      <c r="AH230" s="205"/>
      <c r="AI230" s="526"/>
      <c r="AJ230" s="203"/>
      <c r="AK230" s="203"/>
      <c r="AL230" s="208"/>
      <c r="AM230" s="205"/>
      <c r="AN230" s="526"/>
      <c r="AO230" s="203"/>
      <c r="AP230" s="203"/>
      <c r="AQ230" s="208"/>
      <c r="AR230" s="205"/>
      <c r="AS230" s="526"/>
      <c r="AT230" s="203"/>
      <c r="AU230" s="203"/>
      <c r="AV230" s="208"/>
      <c r="AW230" s="205"/>
      <c r="AX230" s="526"/>
    </row>
    <row r="231" spans="2:50" ht="14.25" customHeight="1">
      <c r="B231" s="501"/>
      <c r="C231" s="203">
        <v>5</v>
      </c>
      <c r="D231" s="206"/>
      <c r="E231" s="203"/>
      <c r="F231" s="203"/>
      <c r="G231" s="208"/>
      <c r="H231" s="526"/>
      <c r="I231" s="209"/>
      <c r="J231" s="209"/>
      <c r="K231" s="210"/>
      <c r="L231" s="527"/>
      <c r="M231" s="209"/>
      <c r="N231" s="501"/>
      <c r="O231" s="501"/>
      <c r="P231" s="203"/>
      <c r="Q231" s="203"/>
      <c r="R231" s="208"/>
      <c r="S231" s="205"/>
      <c r="T231" s="526"/>
      <c r="U231" s="203"/>
      <c r="V231" s="203"/>
      <c r="W231" s="208"/>
      <c r="X231" s="205"/>
      <c r="Y231" s="526"/>
      <c r="Z231" s="203"/>
      <c r="AA231" s="203"/>
      <c r="AB231" s="208"/>
      <c r="AC231" s="205"/>
      <c r="AD231" s="526"/>
      <c r="AE231" s="203"/>
      <c r="AF231" s="203"/>
      <c r="AG231" s="208"/>
      <c r="AH231" s="205"/>
      <c r="AI231" s="526"/>
      <c r="AJ231" s="203"/>
      <c r="AK231" s="203"/>
      <c r="AL231" s="208"/>
      <c r="AM231" s="205"/>
      <c r="AN231" s="526"/>
      <c r="AO231" s="203"/>
      <c r="AP231" s="203"/>
      <c r="AQ231" s="208"/>
      <c r="AR231" s="205"/>
      <c r="AS231" s="526"/>
      <c r="AT231" s="203"/>
      <c r="AU231" s="203"/>
      <c r="AV231" s="208"/>
      <c r="AW231" s="205"/>
      <c r="AX231" s="526"/>
    </row>
    <row r="232" spans="2:50" ht="14.25" customHeight="1">
      <c r="B232" s="501"/>
      <c r="C232" s="203">
        <v>6</v>
      </c>
      <c r="D232" s="206"/>
      <c r="E232" s="203"/>
      <c r="F232" s="203"/>
      <c r="G232" s="208"/>
      <c r="H232" s="526"/>
      <c r="I232" s="209"/>
      <c r="J232" s="209"/>
      <c r="K232" s="210"/>
      <c r="L232" s="527"/>
      <c r="M232" s="209"/>
      <c r="N232" s="501"/>
      <c r="O232" s="501"/>
      <c r="P232" s="203"/>
      <c r="Q232" s="203"/>
      <c r="R232" s="208"/>
      <c r="S232" s="205"/>
      <c r="T232" s="526"/>
      <c r="U232" s="203"/>
      <c r="V232" s="203"/>
      <c r="W232" s="208"/>
      <c r="X232" s="205"/>
      <c r="Y232" s="526"/>
      <c r="Z232" s="203"/>
      <c r="AA232" s="203"/>
      <c r="AB232" s="208"/>
      <c r="AC232" s="205"/>
      <c r="AD232" s="526"/>
      <c r="AE232" s="203"/>
      <c r="AF232" s="203"/>
      <c r="AG232" s="208"/>
      <c r="AH232" s="205"/>
      <c r="AI232" s="526"/>
      <c r="AJ232" s="203"/>
      <c r="AK232" s="203"/>
      <c r="AL232" s="208"/>
      <c r="AM232" s="205"/>
      <c r="AN232" s="526"/>
      <c r="AO232" s="203"/>
      <c r="AP232" s="203"/>
      <c r="AQ232" s="208"/>
      <c r="AR232" s="205"/>
      <c r="AS232" s="526"/>
      <c r="AT232" s="203"/>
      <c r="AU232" s="203"/>
      <c r="AV232" s="208"/>
      <c r="AW232" s="205"/>
      <c r="AX232" s="526"/>
    </row>
    <row r="233" spans="2:50" ht="14.25" customHeight="1">
      <c r="B233" s="501"/>
      <c r="C233" s="203">
        <v>7</v>
      </c>
      <c r="D233" s="206"/>
      <c r="E233" s="203"/>
      <c r="F233" s="203"/>
      <c r="G233" s="208"/>
      <c r="H233" s="526"/>
      <c r="I233" s="209"/>
      <c r="J233" s="209"/>
      <c r="K233" s="210"/>
      <c r="L233" s="527"/>
      <c r="M233" s="209"/>
      <c r="N233" s="501"/>
      <c r="O233" s="501"/>
      <c r="P233" s="203"/>
      <c r="Q233" s="203"/>
      <c r="R233" s="208"/>
      <c r="S233" s="205"/>
      <c r="T233" s="526"/>
      <c r="U233" s="203"/>
      <c r="V233" s="203"/>
      <c r="W233" s="208"/>
      <c r="X233" s="205"/>
      <c r="Y233" s="526"/>
      <c r="Z233" s="203"/>
      <c r="AA233" s="203"/>
      <c r="AB233" s="208"/>
      <c r="AC233" s="205"/>
      <c r="AD233" s="526"/>
      <c r="AE233" s="203"/>
      <c r="AF233" s="203"/>
      <c r="AG233" s="208"/>
      <c r="AH233" s="205"/>
      <c r="AI233" s="526"/>
      <c r="AJ233" s="203"/>
      <c r="AK233" s="203"/>
      <c r="AL233" s="208"/>
      <c r="AM233" s="205"/>
      <c r="AN233" s="526"/>
      <c r="AO233" s="203"/>
      <c r="AP233" s="203"/>
      <c r="AQ233" s="208"/>
      <c r="AR233" s="205"/>
      <c r="AS233" s="526"/>
      <c r="AT233" s="203"/>
      <c r="AU233" s="203"/>
      <c r="AV233" s="208"/>
      <c r="AW233" s="205"/>
      <c r="AX233" s="526"/>
    </row>
    <row r="234" spans="2:50" ht="14.25" customHeight="1">
      <c r="B234" s="501"/>
      <c r="C234" s="203">
        <v>8</v>
      </c>
      <c r="D234" s="206"/>
      <c r="E234" s="203"/>
      <c r="F234" s="203"/>
      <c r="G234" s="208"/>
      <c r="H234" s="526"/>
      <c r="I234" s="209"/>
      <c r="J234" s="209"/>
      <c r="K234" s="210"/>
      <c r="L234" s="527"/>
      <c r="M234" s="209"/>
      <c r="N234" s="501"/>
      <c r="O234" s="501"/>
      <c r="P234" s="203"/>
      <c r="Q234" s="203"/>
      <c r="R234" s="208"/>
      <c r="S234" s="205"/>
      <c r="T234" s="526"/>
      <c r="U234" s="203"/>
      <c r="V234" s="203"/>
      <c r="W234" s="208"/>
      <c r="X234" s="205"/>
      <c r="Y234" s="526"/>
      <c r="Z234" s="203"/>
      <c r="AA234" s="203"/>
      <c r="AB234" s="208"/>
      <c r="AC234" s="205"/>
      <c r="AD234" s="526"/>
      <c r="AE234" s="203"/>
      <c r="AF234" s="203"/>
      <c r="AG234" s="208"/>
      <c r="AH234" s="205"/>
      <c r="AI234" s="526"/>
      <c r="AJ234" s="203"/>
      <c r="AK234" s="203"/>
      <c r="AL234" s="208"/>
      <c r="AM234" s="205"/>
      <c r="AN234" s="526"/>
      <c r="AO234" s="203"/>
      <c r="AP234" s="203"/>
      <c r="AQ234" s="208"/>
      <c r="AR234" s="205"/>
      <c r="AS234" s="526"/>
      <c r="AT234" s="203"/>
      <c r="AU234" s="203"/>
      <c r="AV234" s="208"/>
      <c r="AW234" s="205"/>
      <c r="AX234" s="526"/>
    </row>
    <row r="235" spans="2:50" ht="14.25" customHeight="1">
      <c r="B235" s="501"/>
      <c r="C235" s="203">
        <v>9</v>
      </c>
      <c r="D235" s="206"/>
      <c r="E235" s="203"/>
      <c r="F235" s="203"/>
      <c r="G235" s="208"/>
      <c r="H235" s="526"/>
      <c r="I235" s="209"/>
      <c r="J235" s="209"/>
      <c r="K235" s="210"/>
      <c r="L235" s="527"/>
      <c r="M235" s="209"/>
      <c r="N235" s="501"/>
      <c r="O235" s="501"/>
      <c r="P235" s="203"/>
      <c r="Q235" s="203"/>
      <c r="R235" s="208"/>
      <c r="S235" s="205"/>
      <c r="T235" s="526"/>
      <c r="U235" s="203"/>
      <c r="V235" s="203"/>
      <c r="W235" s="208"/>
      <c r="X235" s="205"/>
      <c r="Y235" s="526"/>
      <c r="Z235" s="203"/>
      <c r="AA235" s="203"/>
      <c r="AB235" s="208"/>
      <c r="AC235" s="205"/>
      <c r="AD235" s="526"/>
      <c r="AE235" s="203"/>
      <c r="AF235" s="203"/>
      <c r="AG235" s="208"/>
      <c r="AH235" s="205"/>
      <c r="AI235" s="526"/>
      <c r="AJ235" s="203"/>
      <c r="AK235" s="203"/>
      <c r="AL235" s="208"/>
      <c r="AM235" s="205"/>
      <c r="AN235" s="526"/>
      <c r="AO235" s="203"/>
      <c r="AP235" s="203"/>
      <c r="AQ235" s="208"/>
      <c r="AR235" s="205"/>
      <c r="AS235" s="526"/>
      <c r="AT235" s="203"/>
      <c r="AU235" s="203"/>
      <c r="AV235" s="208"/>
      <c r="AW235" s="205"/>
      <c r="AX235" s="526"/>
    </row>
    <row r="236" spans="2:50" ht="14.25" customHeight="1">
      <c r="B236" s="501"/>
      <c r="C236" s="203">
        <v>10</v>
      </c>
      <c r="D236" s="206"/>
      <c r="E236" s="203"/>
      <c r="F236" s="203"/>
      <c r="G236" s="208"/>
      <c r="H236" s="526"/>
      <c r="I236" s="209"/>
      <c r="J236" s="209"/>
      <c r="K236" s="210"/>
      <c r="L236" s="527"/>
      <c r="M236" s="209"/>
      <c r="N236" s="501"/>
      <c r="O236" s="501"/>
      <c r="P236" s="203"/>
      <c r="Q236" s="203"/>
      <c r="R236" s="208"/>
      <c r="S236" s="205"/>
      <c r="T236" s="526"/>
      <c r="U236" s="203"/>
      <c r="V236" s="203"/>
      <c r="W236" s="208"/>
      <c r="X236" s="205"/>
      <c r="Y236" s="526"/>
      <c r="Z236" s="203"/>
      <c r="AA236" s="203"/>
      <c r="AB236" s="208"/>
      <c r="AC236" s="205"/>
      <c r="AD236" s="526"/>
      <c r="AE236" s="203"/>
      <c r="AF236" s="203"/>
      <c r="AG236" s="208"/>
      <c r="AH236" s="205"/>
      <c r="AI236" s="526"/>
      <c r="AJ236" s="203"/>
      <c r="AK236" s="203"/>
      <c r="AL236" s="208"/>
      <c r="AM236" s="205"/>
      <c r="AN236" s="526"/>
      <c r="AO236" s="203"/>
      <c r="AP236" s="203"/>
      <c r="AQ236" s="208"/>
      <c r="AR236" s="205"/>
      <c r="AS236" s="526"/>
      <c r="AT236" s="203"/>
      <c r="AU236" s="203"/>
      <c r="AV236" s="208"/>
      <c r="AW236" s="205"/>
      <c r="AX236" s="526"/>
    </row>
    <row r="237" spans="2:50" ht="14.25" customHeight="1">
      <c r="B237" s="501"/>
      <c r="C237" s="203">
        <v>11</v>
      </c>
      <c r="D237" s="206"/>
      <c r="E237" s="203"/>
      <c r="F237" s="203"/>
      <c r="G237" s="208"/>
      <c r="H237" s="526"/>
      <c r="I237" s="209"/>
      <c r="J237" s="209"/>
      <c r="K237" s="210"/>
      <c r="L237" s="527"/>
      <c r="M237" s="209"/>
      <c r="N237" s="501"/>
      <c r="O237" s="501"/>
      <c r="P237" s="203"/>
      <c r="Q237" s="203"/>
      <c r="R237" s="208"/>
      <c r="S237" s="205"/>
      <c r="T237" s="526"/>
      <c r="U237" s="203"/>
      <c r="V237" s="203"/>
      <c r="W237" s="208"/>
      <c r="X237" s="205"/>
      <c r="Y237" s="526"/>
      <c r="Z237" s="203"/>
      <c r="AA237" s="203"/>
      <c r="AB237" s="208"/>
      <c r="AC237" s="205"/>
      <c r="AD237" s="526"/>
      <c r="AE237" s="203"/>
      <c r="AF237" s="203"/>
      <c r="AG237" s="208"/>
      <c r="AH237" s="205"/>
      <c r="AI237" s="526"/>
      <c r="AJ237" s="203"/>
      <c r="AK237" s="203"/>
      <c r="AL237" s="208"/>
      <c r="AM237" s="205"/>
      <c r="AN237" s="526"/>
      <c r="AO237" s="203"/>
      <c r="AP237" s="203"/>
      <c r="AQ237" s="208"/>
      <c r="AR237" s="205"/>
      <c r="AS237" s="526"/>
      <c r="AT237" s="203"/>
      <c r="AU237" s="203"/>
      <c r="AV237" s="208"/>
      <c r="AW237" s="205"/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3"/>
      <c r="W241" s="208"/>
      <c r="X241" s="205"/>
      <c r="Y241" s="526"/>
      <c r="Z241" s="203"/>
      <c r="AA241" s="203"/>
      <c r="AB241" s="208"/>
      <c r="AC241" s="205"/>
      <c r="AD241" s="526"/>
      <c r="AE241" s="203"/>
      <c r="AF241" s="203"/>
      <c r="AG241" s="208"/>
      <c r="AH241" s="205"/>
      <c r="AI241" s="526"/>
      <c r="AJ241" s="203"/>
      <c r="AK241" s="203"/>
      <c r="AL241" s="208"/>
      <c r="AM241" s="205"/>
      <c r="AN241" s="526"/>
      <c r="AO241" s="203"/>
      <c r="AP241" s="203"/>
      <c r="AQ241" s="208"/>
      <c r="AR241" s="205"/>
      <c r="AS241" s="526"/>
      <c r="AT241" s="203"/>
      <c r="AU241" s="203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61">U242+1</f>
        <v>45953</v>
      </c>
      <c r="AA242" s="588"/>
      <c r="AB242" s="588"/>
      <c r="AC242" s="588"/>
      <c r="AD242" s="588"/>
      <c r="AE242" s="589">
        <f t="shared" ref="AE242" si="262">Z242+1</f>
        <v>45954</v>
      </c>
      <c r="AF242" s="590"/>
      <c r="AG242" s="590"/>
      <c r="AH242" s="590"/>
      <c r="AI242" s="590"/>
      <c r="AJ242" s="591">
        <f t="shared" ref="AJ242" si="263">AE242+1</f>
        <v>45955</v>
      </c>
      <c r="AK242" s="592"/>
      <c r="AL242" s="592"/>
      <c r="AM242" s="592"/>
      <c r="AN242" s="593"/>
      <c r="AO242" s="589">
        <f t="shared" ref="AO242" si="264">AJ242+1</f>
        <v>45956</v>
      </c>
      <c r="AP242" s="590"/>
      <c r="AQ242" s="590"/>
      <c r="AR242" s="590"/>
      <c r="AS242" s="590"/>
      <c r="AT242" s="591">
        <f t="shared" ref="AT242" si="265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266">Z242</f>
        <v>45953</v>
      </c>
      <c r="AA243" s="594"/>
      <c r="AB243" s="594"/>
      <c r="AC243" s="594"/>
      <c r="AD243" s="594"/>
      <c r="AE243" s="595">
        <f t="shared" ref="AE243" si="267">AE242</f>
        <v>45954</v>
      </c>
      <c r="AF243" s="595"/>
      <c r="AG243" s="595"/>
      <c r="AH243" s="595"/>
      <c r="AI243" s="595"/>
      <c r="AJ243" s="596">
        <f t="shared" ref="AJ243" si="268">AJ242</f>
        <v>45955</v>
      </c>
      <c r="AK243" s="597"/>
      <c r="AL243" s="597"/>
      <c r="AM243" s="597"/>
      <c r="AN243" s="598"/>
      <c r="AO243" s="595">
        <f t="shared" ref="AO243" si="269">AO242</f>
        <v>45956</v>
      </c>
      <c r="AP243" s="595"/>
      <c r="AQ243" s="595"/>
      <c r="AR243" s="595"/>
      <c r="AS243" s="595"/>
      <c r="AT243" s="596">
        <f t="shared" ref="AT243" si="270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266</v>
      </c>
      <c r="C247" s="203">
        <v>1</v>
      </c>
      <c r="D247" s="206" t="s">
        <v>269</v>
      </c>
      <c r="E247" s="203">
        <v>6</v>
      </c>
      <c r="F247" s="203">
        <v>3273</v>
      </c>
      <c r="G247" s="208">
        <f t="shared" ref="G247" si="271">F247/E247</f>
        <v>545.5</v>
      </c>
      <c r="H247" s="526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27">
        <f>IFERROR(AVERAGE(K247:K261),"-")</f>
        <v>477.93308654985032</v>
      </c>
      <c r="M247" s="209">
        <f>RANK(K247, K$247:$K$261)</f>
        <v>1</v>
      </c>
      <c r="N247" s="501"/>
      <c r="O247" s="501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26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26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26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26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26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26">
        <f>AVERAGE(AQ247:AQ261)</f>
        <v>477.83251231527152</v>
      </c>
      <c r="AT247" s="207"/>
      <c r="AU247" s="207"/>
      <c r="AV247" s="208"/>
      <c r="AW247" s="205"/>
      <c r="AX247" s="526" t="e">
        <f>AVERAGE(AV247:AV261)</f>
        <v>#DIV/0!</v>
      </c>
    </row>
    <row r="248" spans="2:50" ht="14.25" customHeight="1">
      <c r="B248" s="501"/>
      <c r="C248" s="203">
        <v>2</v>
      </c>
      <c r="D248" s="206"/>
      <c r="E248" s="203"/>
      <c r="F248" s="203"/>
      <c r="G248" s="208"/>
      <c r="H248" s="526"/>
      <c r="I248" s="209"/>
      <c r="J248" s="209"/>
      <c r="K248" s="210"/>
      <c r="L248" s="527"/>
      <c r="M248" s="209"/>
      <c r="N248" s="501"/>
      <c r="O248" s="501"/>
      <c r="P248" s="203"/>
      <c r="Q248" s="203"/>
      <c r="R248" s="208"/>
      <c r="S248" s="205"/>
      <c r="T248" s="526"/>
      <c r="U248" s="203"/>
      <c r="V248" s="203"/>
      <c r="W248" s="208"/>
      <c r="X248" s="205"/>
      <c r="Y248" s="526"/>
      <c r="Z248" s="203"/>
      <c r="AA248" s="203"/>
      <c r="AB248" s="208"/>
      <c r="AC248" s="205"/>
      <c r="AD248" s="526"/>
      <c r="AE248" s="203"/>
      <c r="AF248" s="203"/>
      <c r="AG248" s="208"/>
      <c r="AH248" s="205"/>
      <c r="AI248" s="526"/>
      <c r="AJ248" s="203"/>
      <c r="AK248" s="203"/>
      <c r="AL248" s="208"/>
      <c r="AM248" s="205"/>
      <c r="AN248" s="526"/>
      <c r="AO248" s="203"/>
      <c r="AP248" s="203"/>
      <c r="AQ248" s="208"/>
      <c r="AR248" s="205"/>
      <c r="AS248" s="526"/>
      <c r="AT248" s="203"/>
      <c r="AU248" s="203"/>
      <c r="AV248" s="208"/>
      <c r="AW248" s="205"/>
      <c r="AX248" s="526"/>
    </row>
    <row r="249" spans="2:50" ht="14.25" customHeight="1">
      <c r="B249" s="501"/>
      <c r="C249" s="203">
        <v>3</v>
      </c>
      <c r="D249" s="206"/>
      <c r="E249" s="203"/>
      <c r="F249" s="203"/>
      <c r="G249" s="208"/>
      <c r="H249" s="526"/>
      <c r="I249" s="209"/>
      <c r="J249" s="209"/>
      <c r="K249" s="210"/>
      <c r="L249" s="527"/>
      <c r="M249" s="209"/>
      <c r="N249" s="501"/>
      <c r="O249" s="501"/>
      <c r="P249" s="203"/>
      <c r="Q249" s="203"/>
      <c r="R249" s="208"/>
      <c r="S249" s="205"/>
      <c r="T249" s="526"/>
      <c r="U249" s="203"/>
      <c r="V249" s="203"/>
      <c r="W249" s="208"/>
      <c r="X249" s="205"/>
      <c r="Y249" s="526"/>
      <c r="Z249" s="203"/>
      <c r="AA249" s="203"/>
      <c r="AB249" s="208"/>
      <c r="AC249" s="205"/>
      <c r="AD249" s="526"/>
      <c r="AE249" s="203"/>
      <c r="AF249" s="203"/>
      <c r="AG249" s="208"/>
      <c r="AH249" s="205"/>
      <c r="AI249" s="526"/>
      <c r="AJ249" s="203"/>
      <c r="AK249" s="203"/>
      <c r="AL249" s="208"/>
      <c r="AM249" s="205"/>
      <c r="AN249" s="526"/>
      <c r="AO249" s="203"/>
      <c r="AP249" s="203"/>
      <c r="AQ249" s="208"/>
      <c r="AR249" s="205"/>
      <c r="AS249" s="526"/>
      <c r="AT249" s="203"/>
      <c r="AU249" s="203"/>
      <c r="AV249" s="208"/>
      <c r="AW249" s="205"/>
      <c r="AX249" s="526"/>
    </row>
    <row r="250" spans="2:50" ht="14.25" customHeight="1">
      <c r="B250" s="501"/>
      <c r="C250" s="203">
        <v>4</v>
      </c>
      <c r="D250" s="206"/>
      <c r="E250" s="203"/>
      <c r="F250" s="203"/>
      <c r="G250" s="208"/>
      <c r="H250" s="526"/>
      <c r="I250" s="209"/>
      <c r="J250" s="209"/>
      <c r="K250" s="210"/>
      <c r="L250" s="527"/>
      <c r="M250" s="209"/>
      <c r="N250" s="501"/>
      <c r="O250" s="501"/>
      <c r="P250" s="203"/>
      <c r="Q250" s="203"/>
      <c r="R250" s="208"/>
      <c r="S250" s="205"/>
      <c r="T250" s="526"/>
      <c r="U250" s="203"/>
      <c r="V250" s="203"/>
      <c r="W250" s="208"/>
      <c r="X250" s="205"/>
      <c r="Y250" s="526"/>
      <c r="Z250" s="203"/>
      <c r="AA250" s="203"/>
      <c r="AB250" s="208"/>
      <c r="AC250" s="205"/>
      <c r="AD250" s="526"/>
      <c r="AE250" s="203"/>
      <c r="AF250" s="203"/>
      <c r="AG250" s="208"/>
      <c r="AH250" s="205"/>
      <c r="AI250" s="526"/>
      <c r="AJ250" s="203"/>
      <c r="AK250" s="203"/>
      <c r="AL250" s="208"/>
      <c r="AM250" s="205"/>
      <c r="AN250" s="526"/>
      <c r="AO250" s="203"/>
      <c r="AP250" s="203"/>
      <c r="AQ250" s="208"/>
      <c r="AR250" s="205"/>
      <c r="AS250" s="526"/>
      <c r="AT250" s="203"/>
      <c r="AU250" s="203"/>
      <c r="AV250" s="208"/>
      <c r="AW250" s="205"/>
      <c r="AX250" s="526"/>
    </row>
    <row r="251" spans="2:50" ht="14.25" customHeight="1">
      <c r="B251" s="501"/>
      <c r="C251" s="203">
        <v>5</v>
      </c>
      <c r="D251" s="206"/>
      <c r="E251" s="203"/>
      <c r="F251" s="203"/>
      <c r="G251" s="208"/>
      <c r="H251" s="526"/>
      <c r="I251" s="209"/>
      <c r="J251" s="209"/>
      <c r="K251" s="210"/>
      <c r="L251" s="527"/>
      <c r="M251" s="209"/>
      <c r="N251" s="501"/>
      <c r="O251" s="501"/>
      <c r="P251" s="203"/>
      <c r="Q251" s="203"/>
      <c r="R251" s="208"/>
      <c r="S251" s="205"/>
      <c r="T251" s="526"/>
      <c r="U251" s="203"/>
      <c r="V251" s="203"/>
      <c r="W251" s="208"/>
      <c r="X251" s="205"/>
      <c r="Y251" s="526"/>
      <c r="Z251" s="203"/>
      <c r="AA251" s="203"/>
      <c r="AB251" s="208"/>
      <c r="AC251" s="205"/>
      <c r="AD251" s="526"/>
      <c r="AE251" s="203"/>
      <c r="AF251" s="203"/>
      <c r="AG251" s="208"/>
      <c r="AH251" s="205"/>
      <c r="AI251" s="526"/>
      <c r="AJ251" s="203"/>
      <c r="AK251" s="203"/>
      <c r="AL251" s="208"/>
      <c r="AM251" s="205"/>
      <c r="AN251" s="526"/>
      <c r="AO251" s="203"/>
      <c r="AP251" s="203"/>
      <c r="AQ251" s="208"/>
      <c r="AR251" s="205"/>
      <c r="AS251" s="526"/>
      <c r="AT251" s="203"/>
      <c r="AU251" s="203"/>
      <c r="AV251" s="208"/>
      <c r="AW251" s="205"/>
      <c r="AX251" s="526"/>
    </row>
    <row r="252" spans="2:50" ht="14.25" customHeight="1">
      <c r="B252" s="501"/>
      <c r="C252" s="203">
        <v>6</v>
      </c>
      <c r="D252" s="206"/>
      <c r="E252" s="203"/>
      <c r="F252" s="203"/>
      <c r="G252" s="208"/>
      <c r="H252" s="526"/>
      <c r="I252" s="209"/>
      <c r="J252" s="209"/>
      <c r="K252" s="210"/>
      <c r="L252" s="527"/>
      <c r="M252" s="209"/>
      <c r="N252" s="501"/>
      <c r="O252" s="501"/>
      <c r="P252" s="203"/>
      <c r="Q252" s="203"/>
      <c r="R252" s="208"/>
      <c r="S252" s="205"/>
      <c r="T252" s="526"/>
      <c r="U252" s="203"/>
      <c r="V252" s="203"/>
      <c r="W252" s="208"/>
      <c r="X252" s="205"/>
      <c r="Y252" s="526"/>
      <c r="Z252" s="203"/>
      <c r="AA252" s="203"/>
      <c r="AB252" s="208"/>
      <c r="AC252" s="205"/>
      <c r="AD252" s="526"/>
      <c r="AE252" s="203"/>
      <c r="AF252" s="203"/>
      <c r="AG252" s="208"/>
      <c r="AH252" s="205"/>
      <c r="AI252" s="526"/>
      <c r="AJ252" s="203"/>
      <c r="AK252" s="203"/>
      <c r="AL252" s="208"/>
      <c r="AM252" s="205"/>
      <c r="AN252" s="526"/>
      <c r="AO252" s="203"/>
      <c r="AP252" s="203"/>
      <c r="AQ252" s="208"/>
      <c r="AR252" s="205"/>
      <c r="AS252" s="526"/>
      <c r="AT252" s="203"/>
      <c r="AU252" s="203"/>
      <c r="AV252" s="208"/>
      <c r="AW252" s="205"/>
      <c r="AX252" s="526"/>
    </row>
    <row r="253" spans="2:50" ht="14.25" customHeight="1">
      <c r="B253" s="501"/>
      <c r="C253" s="203">
        <v>7</v>
      </c>
      <c r="D253" s="206"/>
      <c r="E253" s="203"/>
      <c r="F253" s="203"/>
      <c r="G253" s="208"/>
      <c r="H253" s="526"/>
      <c r="I253" s="209"/>
      <c r="J253" s="209"/>
      <c r="K253" s="210"/>
      <c r="L253" s="527"/>
      <c r="M253" s="209"/>
      <c r="N253" s="501"/>
      <c r="O253" s="501"/>
      <c r="P253" s="203"/>
      <c r="Q253" s="203"/>
      <c r="R253" s="208"/>
      <c r="S253" s="205"/>
      <c r="T253" s="526"/>
      <c r="U253" s="203"/>
      <c r="V253" s="203"/>
      <c r="W253" s="208"/>
      <c r="X253" s="205"/>
      <c r="Y253" s="526"/>
      <c r="Z253" s="203"/>
      <c r="AA253" s="203"/>
      <c r="AB253" s="208"/>
      <c r="AC253" s="205"/>
      <c r="AD253" s="526"/>
      <c r="AE253" s="203"/>
      <c r="AF253" s="203"/>
      <c r="AG253" s="208"/>
      <c r="AH253" s="205"/>
      <c r="AI253" s="526"/>
      <c r="AJ253" s="203"/>
      <c r="AK253" s="203"/>
      <c r="AL253" s="208"/>
      <c r="AM253" s="205"/>
      <c r="AN253" s="526"/>
      <c r="AO253" s="203"/>
      <c r="AP253" s="203"/>
      <c r="AQ253" s="208"/>
      <c r="AR253" s="205"/>
      <c r="AS253" s="526"/>
      <c r="AT253" s="203"/>
      <c r="AU253" s="203"/>
      <c r="AV253" s="208"/>
      <c r="AW253" s="205"/>
      <c r="AX253" s="526"/>
    </row>
    <row r="254" spans="2:50" ht="14.25" customHeight="1">
      <c r="B254" s="501"/>
      <c r="C254" s="203">
        <v>8</v>
      </c>
      <c r="D254" s="206"/>
      <c r="E254" s="203"/>
      <c r="F254" s="203"/>
      <c r="G254" s="208"/>
      <c r="H254" s="526"/>
      <c r="I254" s="209"/>
      <c r="J254" s="209"/>
      <c r="K254" s="210"/>
      <c r="L254" s="527"/>
      <c r="M254" s="209"/>
      <c r="N254" s="501"/>
      <c r="O254" s="501"/>
      <c r="P254" s="203"/>
      <c r="Q254" s="203"/>
      <c r="R254" s="208"/>
      <c r="S254" s="205"/>
      <c r="T254" s="526"/>
      <c r="U254" s="203"/>
      <c r="V254" s="203"/>
      <c r="W254" s="208"/>
      <c r="X254" s="205"/>
      <c r="Y254" s="526"/>
      <c r="Z254" s="203"/>
      <c r="AA254" s="203"/>
      <c r="AB254" s="208"/>
      <c r="AC254" s="205"/>
      <c r="AD254" s="526"/>
      <c r="AE254" s="203"/>
      <c r="AF254" s="203"/>
      <c r="AG254" s="208"/>
      <c r="AH254" s="205"/>
      <c r="AI254" s="526"/>
      <c r="AJ254" s="203"/>
      <c r="AK254" s="203"/>
      <c r="AL254" s="208"/>
      <c r="AM254" s="205"/>
      <c r="AN254" s="526"/>
      <c r="AO254" s="203"/>
      <c r="AP254" s="203"/>
      <c r="AQ254" s="208"/>
      <c r="AR254" s="205"/>
      <c r="AS254" s="526"/>
      <c r="AT254" s="203"/>
      <c r="AU254" s="203"/>
      <c r="AV254" s="208"/>
      <c r="AW254" s="205"/>
      <c r="AX254" s="526"/>
    </row>
    <row r="255" spans="2:50" ht="14.25" customHeight="1">
      <c r="B255" s="501"/>
      <c r="C255" s="203">
        <v>9</v>
      </c>
      <c r="D255" s="206"/>
      <c r="E255" s="203"/>
      <c r="F255" s="203"/>
      <c r="G255" s="208"/>
      <c r="H255" s="526"/>
      <c r="I255" s="209"/>
      <c r="J255" s="209"/>
      <c r="K255" s="210"/>
      <c r="L255" s="527"/>
      <c r="M255" s="209"/>
      <c r="N255" s="501"/>
      <c r="O255" s="501"/>
      <c r="P255" s="203"/>
      <c r="Q255" s="203"/>
      <c r="R255" s="208"/>
      <c r="S255" s="205"/>
      <c r="T255" s="526"/>
      <c r="U255" s="203"/>
      <c r="V255" s="203"/>
      <c r="W255" s="208"/>
      <c r="X255" s="205"/>
      <c r="Y255" s="526"/>
      <c r="Z255" s="203"/>
      <c r="AA255" s="203"/>
      <c r="AB255" s="208"/>
      <c r="AC255" s="205"/>
      <c r="AD255" s="526"/>
      <c r="AE255" s="203"/>
      <c r="AF255" s="203"/>
      <c r="AG255" s="208"/>
      <c r="AH255" s="205"/>
      <c r="AI255" s="526"/>
      <c r="AJ255" s="203"/>
      <c r="AK255" s="203"/>
      <c r="AL255" s="208"/>
      <c r="AM255" s="205"/>
      <c r="AN255" s="526"/>
      <c r="AO255" s="203"/>
      <c r="AP255" s="203"/>
      <c r="AQ255" s="208"/>
      <c r="AR255" s="205"/>
      <c r="AS255" s="526"/>
      <c r="AT255" s="203"/>
      <c r="AU255" s="203"/>
      <c r="AV255" s="208"/>
      <c r="AW255" s="205"/>
      <c r="AX255" s="526"/>
    </row>
    <row r="256" spans="2:50" ht="14.25" customHeight="1">
      <c r="B256" s="501"/>
      <c r="C256" s="203">
        <v>10</v>
      </c>
      <c r="D256" s="206"/>
      <c r="E256" s="203"/>
      <c r="F256" s="203"/>
      <c r="G256" s="208"/>
      <c r="H256" s="526"/>
      <c r="I256" s="209"/>
      <c r="J256" s="209"/>
      <c r="K256" s="210"/>
      <c r="L256" s="527"/>
      <c r="M256" s="209"/>
      <c r="N256" s="501"/>
      <c r="O256" s="501"/>
      <c r="P256" s="203"/>
      <c r="Q256" s="203"/>
      <c r="R256" s="208"/>
      <c r="S256" s="205"/>
      <c r="T256" s="526"/>
      <c r="U256" s="203"/>
      <c r="V256" s="203"/>
      <c r="W256" s="208"/>
      <c r="X256" s="205"/>
      <c r="Y256" s="526"/>
      <c r="Z256" s="203"/>
      <c r="AA256" s="203"/>
      <c r="AB256" s="208"/>
      <c r="AC256" s="205"/>
      <c r="AD256" s="526"/>
      <c r="AE256" s="203"/>
      <c r="AF256" s="203"/>
      <c r="AG256" s="208"/>
      <c r="AH256" s="205"/>
      <c r="AI256" s="526"/>
      <c r="AJ256" s="203"/>
      <c r="AK256" s="203"/>
      <c r="AL256" s="208"/>
      <c r="AM256" s="205"/>
      <c r="AN256" s="526"/>
      <c r="AO256" s="203"/>
      <c r="AP256" s="203"/>
      <c r="AQ256" s="208"/>
      <c r="AR256" s="205"/>
      <c r="AS256" s="526"/>
      <c r="AT256" s="203"/>
      <c r="AU256" s="203"/>
      <c r="AV256" s="208"/>
      <c r="AW256" s="205"/>
      <c r="AX256" s="526"/>
    </row>
    <row r="257" spans="2:50" ht="14.25" customHeight="1">
      <c r="B257" s="501"/>
      <c r="C257" s="203">
        <v>11</v>
      </c>
      <c r="D257" s="206"/>
      <c r="E257" s="203"/>
      <c r="F257" s="203"/>
      <c r="G257" s="208"/>
      <c r="H257" s="526"/>
      <c r="I257" s="209"/>
      <c r="J257" s="209"/>
      <c r="K257" s="210"/>
      <c r="L257" s="527"/>
      <c r="M257" s="209"/>
      <c r="N257" s="501"/>
      <c r="O257" s="501"/>
      <c r="P257" s="203"/>
      <c r="Q257" s="203"/>
      <c r="R257" s="208"/>
      <c r="S257" s="205"/>
      <c r="T257" s="526"/>
      <c r="U257" s="203"/>
      <c r="V257" s="203"/>
      <c r="W257" s="208"/>
      <c r="X257" s="205"/>
      <c r="Y257" s="526"/>
      <c r="Z257" s="203"/>
      <c r="AA257" s="203"/>
      <c r="AB257" s="208"/>
      <c r="AC257" s="205"/>
      <c r="AD257" s="526"/>
      <c r="AE257" s="203"/>
      <c r="AF257" s="203"/>
      <c r="AG257" s="208"/>
      <c r="AH257" s="205"/>
      <c r="AI257" s="526"/>
      <c r="AJ257" s="203"/>
      <c r="AK257" s="203"/>
      <c r="AL257" s="208"/>
      <c r="AM257" s="205"/>
      <c r="AN257" s="526"/>
      <c r="AO257" s="203"/>
      <c r="AP257" s="203"/>
      <c r="AQ257" s="208"/>
      <c r="AR257" s="205"/>
      <c r="AS257" s="526"/>
      <c r="AT257" s="203"/>
      <c r="AU257" s="203"/>
      <c r="AV257" s="208"/>
      <c r="AW257" s="205"/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3"/>
      <c r="Q258" s="203"/>
      <c r="R258" s="208"/>
      <c r="S258" s="205"/>
      <c r="T258" s="526"/>
      <c r="U258" s="203"/>
      <c r="V258" s="203"/>
      <c r="W258" s="208"/>
      <c r="X258" s="205"/>
      <c r="Y258" s="526"/>
      <c r="Z258" s="203"/>
      <c r="AA258" s="203"/>
      <c r="AB258" s="208"/>
      <c r="AC258" s="205"/>
      <c r="AD258" s="526"/>
      <c r="AE258" s="203"/>
      <c r="AF258" s="203"/>
      <c r="AG258" s="208"/>
      <c r="AH258" s="205"/>
      <c r="AI258" s="526"/>
      <c r="AJ258" s="203"/>
      <c r="AK258" s="203"/>
      <c r="AL258" s="208"/>
      <c r="AM258" s="205"/>
      <c r="AN258" s="526"/>
      <c r="AO258" s="203"/>
      <c r="AP258" s="203"/>
      <c r="AQ258" s="208"/>
      <c r="AR258" s="205"/>
      <c r="AS258" s="526"/>
      <c r="AT258" s="203"/>
      <c r="AU258" s="203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3"/>
      <c r="Q259" s="203"/>
      <c r="R259" s="208"/>
      <c r="S259" s="205"/>
      <c r="T259" s="526"/>
      <c r="U259" s="203"/>
      <c r="V259" s="203"/>
      <c r="W259" s="208"/>
      <c r="X259" s="205"/>
      <c r="Y259" s="526"/>
      <c r="Z259" s="203"/>
      <c r="AA259" s="203"/>
      <c r="AB259" s="208"/>
      <c r="AC259" s="205"/>
      <c r="AD259" s="526"/>
      <c r="AE259" s="203"/>
      <c r="AF259" s="203"/>
      <c r="AG259" s="208"/>
      <c r="AH259" s="205"/>
      <c r="AI259" s="526"/>
      <c r="AJ259" s="203"/>
      <c r="AK259" s="203"/>
      <c r="AL259" s="208"/>
      <c r="AM259" s="205"/>
      <c r="AN259" s="526"/>
      <c r="AO259" s="203"/>
      <c r="AP259" s="203"/>
      <c r="AQ259" s="208"/>
      <c r="AR259" s="205"/>
      <c r="AS259" s="526"/>
      <c r="AT259" s="203"/>
      <c r="AU259" s="203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3"/>
      <c r="Q260" s="203"/>
      <c r="R260" s="208"/>
      <c r="S260" s="205"/>
      <c r="T260" s="526"/>
      <c r="U260" s="203"/>
      <c r="V260" s="203"/>
      <c r="W260" s="208"/>
      <c r="X260" s="205"/>
      <c r="Y260" s="526"/>
      <c r="Z260" s="203"/>
      <c r="AA260" s="203"/>
      <c r="AB260" s="208"/>
      <c r="AC260" s="205"/>
      <c r="AD260" s="526"/>
      <c r="AE260" s="203"/>
      <c r="AF260" s="203"/>
      <c r="AG260" s="208"/>
      <c r="AH260" s="205"/>
      <c r="AI260" s="526"/>
      <c r="AJ260" s="203"/>
      <c r="AK260" s="203"/>
      <c r="AL260" s="208"/>
      <c r="AM260" s="205"/>
      <c r="AN260" s="526"/>
      <c r="AO260" s="203"/>
      <c r="AP260" s="203"/>
      <c r="AQ260" s="208"/>
      <c r="AR260" s="205"/>
      <c r="AS260" s="526"/>
      <c r="AT260" s="203"/>
      <c r="AU260" s="203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3"/>
      <c r="Q261" s="207"/>
      <c r="R261" s="208"/>
      <c r="S261" s="205"/>
      <c r="T261" s="526"/>
      <c r="U261" s="203"/>
      <c r="V261" s="203"/>
      <c r="W261" s="208"/>
      <c r="X261" s="205"/>
      <c r="Y261" s="526"/>
      <c r="Z261" s="203"/>
      <c r="AA261" s="203"/>
      <c r="AB261" s="208"/>
      <c r="AC261" s="205"/>
      <c r="AD261" s="526"/>
      <c r="AE261" s="203"/>
      <c r="AF261" s="203"/>
      <c r="AG261" s="208"/>
      <c r="AH261" s="205"/>
      <c r="AI261" s="526"/>
      <c r="AJ261" s="203"/>
      <c r="AK261" s="203"/>
      <c r="AL261" s="208"/>
      <c r="AM261" s="205"/>
      <c r="AN261" s="526"/>
      <c r="AO261" s="203"/>
      <c r="AP261" s="203"/>
      <c r="AQ261" s="208"/>
      <c r="AR261" s="205"/>
      <c r="AS261" s="526"/>
      <c r="AT261" s="203"/>
      <c r="AU261" s="203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278">U262+1</f>
        <v>45960</v>
      </c>
      <c r="AA262" s="588"/>
      <c r="AB262" s="588"/>
      <c r="AC262" s="588"/>
      <c r="AD262" s="588"/>
      <c r="AE262" s="589">
        <f t="shared" ref="AE262" si="279">Z262+1</f>
        <v>45961</v>
      </c>
      <c r="AF262" s="590"/>
      <c r="AG262" s="590"/>
      <c r="AH262" s="590"/>
      <c r="AI262" s="590"/>
      <c r="AJ262" s="591">
        <f t="shared" ref="AJ262" si="280">AE262+1</f>
        <v>45962</v>
      </c>
      <c r="AK262" s="592"/>
      <c r="AL262" s="592"/>
      <c r="AM262" s="592"/>
      <c r="AN262" s="593"/>
      <c r="AO262" s="589">
        <f t="shared" ref="AO262" si="281">AJ262+1</f>
        <v>45963</v>
      </c>
      <c r="AP262" s="590"/>
      <c r="AQ262" s="590"/>
      <c r="AR262" s="590"/>
      <c r="AS262" s="590"/>
      <c r="AT262" s="591">
        <f t="shared" ref="AT262" si="282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283">Z262</f>
        <v>45960</v>
      </c>
      <c r="AA263" s="594"/>
      <c r="AB263" s="594"/>
      <c r="AC263" s="594"/>
      <c r="AD263" s="594"/>
      <c r="AE263" s="595">
        <f t="shared" ref="AE263" si="284">AE262</f>
        <v>45961</v>
      </c>
      <c r="AF263" s="595"/>
      <c r="AG263" s="595"/>
      <c r="AH263" s="595"/>
      <c r="AI263" s="595"/>
      <c r="AJ263" s="596">
        <f t="shared" ref="AJ263" si="285">AJ262</f>
        <v>45962</v>
      </c>
      <c r="AK263" s="597"/>
      <c r="AL263" s="597"/>
      <c r="AM263" s="597"/>
      <c r="AN263" s="598"/>
      <c r="AO263" s="595">
        <f t="shared" ref="AO263" si="286">AO262</f>
        <v>45963</v>
      </c>
      <c r="AP263" s="595"/>
      <c r="AQ263" s="595"/>
      <c r="AR263" s="595"/>
      <c r="AS263" s="595"/>
      <c r="AT263" s="596">
        <f t="shared" ref="AT263" si="287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266</v>
      </c>
      <c r="C267" s="203">
        <v>1</v>
      </c>
      <c r="D267" s="206"/>
      <c r="E267" s="203"/>
      <c r="F267" s="203"/>
      <c r="G267" s="208"/>
      <c r="H267" s="526"/>
      <c r="I267" s="209"/>
      <c r="J267" s="209"/>
      <c r="K267" s="210"/>
      <c r="L267" s="527" t="str">
        <f>IFERROR(AVERAGE(K267:K281),"-")</f>
        <v>-</v>
      </c>
      <c r="M267" s="209"/>
      <c r="N267" s="501"/>
      <c r="O267" s="501"/>
      <c r="P267" s="203"/>
      <c r="Q267" s="203"/>
      <c r="R267" s="208"/>
      <c r="S267" s="205"/>
      <c r="T267" s="526"/>
      <c r="U267" s="203"/>
      <c r="V267" s="203"/>
      <c r="W267" s="208"/>
      <c r="X267" s="205"/>
      <c r="Y267" s="526"/>
      <c r="Z267" s="203"/>
      <c r="AA267" s="203"/>
      <c r="AB267" s="208"/>
      <c r="AC267" s="205"/>
      <c r="AD267" s="526"/>
      <c r="AE267" s="203"/>
      <c r="AF267" s="203"/>
      <c r="AG267" s="208"/>
      <c r="AH267" s="205"/>
      <c r="AI267" s="526"/>
      <c r="AJ267" s="203"/>
      <c r="AK267" s="203"/>
      <c r="AL267" s="208"/>
      <c r="AM267" s="205"/>
      <c r="AN267" s="526"/>
      <c r="AO267" s="203"/>
      <c r="AP267" s="203"/>
      <c r="AQ267" s="208"/>
      <c r="AR267" s="205"/>
      <c r="AS267" s="526"/>
      <c r="AT267" s="203"/>
      <c r="AU267" s="203"/>
      <c r="AV267" s="208"/>
      <c r="AW267" s="205"/>
      <c r="AX267" s="526"/>
    </row>
    <row r="268" spans="2:50" ht="14.25" customHeight="1">
      <c r="B268" s="501"/>
      <c r="C268" s="203">
        <v>2</v>
      </c>
      <c r="D268" s="206"/>
      <c r="E268" s="203"/>
      <c r="F268" s="203"/>
      <c r="G268" s="208"/>
      <c r="H268" s="526"/>
      <c r="I268" s="209"/>
      <c r="J268" s="209"/>
      <c r="K268" s="210"/>
      <c r="L268" s="527"/>
      <c r="M268" s="209"/>
      <c r="N268" s="501"/>
      <c r="O268" s="501"/>
      <c r="P268" s="203"/>
      <c r="Q268" s="203"/>
      <c r="R268" s="208"/>
      <c r="S268" s="205"/>
      <c r="T268" s="526"/>
      <c r="U268" s="203"/>
      <c r="V268" s="203"/>
      <c r="W268" s="208"/>
      <c r="X268" s="205"/>
      <c r="Y268" s="526"/>
      <c r="Z268" s="203"/>
      <c r="AA268" s="203"/>
      <c r="AB268" s="208"/>
      <c r="AC268" s="205"/>
      <c r="AD268" s="526"/>
      <c r="AE268" s="203"/>
      <c r="AF268" s="203"/>
      <c r="AG268" s="208"/>
      <c r="AH268" s="205"/>
      <c r="AI268" s="526"/>
      <c r="AJ268" s="203"/>
      <c r="AK268" s="203"/>
      <c r="AL268" s="208"/>
      <c r="AM268" s="205"/>
      <c r="AN268" s="526"/>
      <c r="AO268" s="203"/>
      <c r="AP268" s="203"/>
      <c r="AQ268" s="208"/>
      <c r="AR268" s="205"/>
      <c r="AS268" s="526"/>
      <c r="AT268" s="203"/>
      <c r="AU268" s="203"/>
      <c r="AV268" s="208"/>
      <c r="AW268" s="205"/>
      <c r="AX268" s="526"/>
    </row>
    <row r="269" spans="2:50" ht="14.25" customHeight="1">
      <c r="B269" s="501"/>
      <c r="C269" s="203">
        <v>3</v>
      </c>
      <c r="D269" s="206"/>
      <c r="E269" s="203"/>
      <c r="F269" s="203"/>
      <c r="G269" s="208"/>
      <c r="H269" s="526"/>
      <c r="I269" s="209"/>
      <c r="J269" s="209"/>
      <c r="K269" s="210"/>
      <c r="L269" s="527"/>
      <c r="M269" s="209"/>
      <c r="N269" s="501"/>
      <c r="O269" s="501"/>
      <c r="P269" s="203"/>
      <c r="Q269" s="203"/>
      <c r="R269" s="208"/>
      <c r="S269" s="205"/>
      <c r="T269" s="526"/>
      <c r="U269" s="203"/>
      <c r="V269" s="203"/>
      <c r="W269" s="208"/>
      <c r="X269" s="205"/>
      <c r="Y269" s="526"/>
      <c r="Z269" s="203"/>
      <c r="AA269" s="203"/>
      <c r="AB269" s="208"/>
      <c r="AC269" s="205"/>
      <c r="AD269" s="526"/>
      <c r="AE269" s="203"/>
      <c r="AF269" s="203"/>
      <c r="AG269" s="208"/>
      <c r="AH269" s="205"/>
      <c r="AI269" s="526"/>
      <c r="AJ269" s="203"/>
      <c r="AK269" s="203"/>
      <c r="AL269" s="208"/>
      <c r="AM269" s="205"/>
      <c r="AN269" s="526"/>
      <c r="AO269" s="203"/>
      <c r="AP269" s="203"/>
      <c r="AQ269" s="208"/>
      <c r="AR269" s="205"/>
      <c r="AS269" s="526"/>
      <c r="AT269" s="203"/>
      <c r="AU269" s="203"/>
      <c r="AV269" s="208"/>
      <c r="AW269" s="205"/>
      <c r="AX269" s="526"/>
    </row>
    <row r="270" spans="2:50" ht="14.25" customHeight="1">
      <c r="B270" s="501"/>
      <c r="C270" s="203">
        <v>4</v>
      </c>
      <c r="D270" s="206"/>
      <c r="E270" s="203"/>
      <c r="F270" s="203"/>
      <c r="G270" s="208"/>
      <c r="H270" s="526"/>
      <c r="I270" s="209"/>
      <c r="J270" s="209"/>
      <c r="K270" s="210"/>
      <c r="L270" s="527"/>
      <c r="M270" s="209"/>
      <c r="N270" s="501"/>
      <c r="O270" s="501"/>
      <c r="P270" s="203"/>
      <c r="Q270" s="203"/>
      <c r="R270" s="208"/>
      <c r="S270" s="205"/>
      <c r="T270" s="526"/>
      <c r="U270" s="203"/>
      <c r="V270" s="203"/>
      <c r="W270" s="208"/>
      <c r="X270" s="205"/>
      <c r="Y270" s="526"/>
      <c r="Z270" s="203"/>
      <c r="AA270" s="203"/>
      <c r="AB270" s="208"/>
      <c r="AC270" s="205"/>
      <c r="AD270" s="526"/>
      <c r="AE270" s="203"/>
      <c r="AF270" s="203"/>
      <c r="AG270" s="208"/>
      <c r="AH270" s="205"/>
      <c r="AI270" s="526"/>
      <c r="AJ270" s="203"/>
      <c r="AK270" s="203"/>
      <c r="AL270" s="208"/>
      <c r="AM270" s="205"/>
      <c r="AN270" s="526"/>
      <c r="AO270" s="203"/>
      <c r="AP270" s="203"/>
      <c r="AQ270" s="208"/>
      <c r="AR270" s="205"/>
      <c r="AS270" s="526"/>
      <c r="AT270" s="203"/>
      <c r="AU270" s="203"/>
      <c r="AV270" s="208"/>
      <c r="AW270" s="205"/>
      <c r="AX270" s="526"/>
    </row>
    <row r="271" spans="2:50" ht="14.25" customHeight="1">
      <c r="B271" s="501"/>
      <c r="C271" s="203">
        <v>5</v>
      </c>
      <c r="D271" s="206"/>
      <c r="E271" s="203"/>
      <c r="F271" s="203"/>
      <c r="G271" s="208"/>
      <c r="H271" s="526"/>
      <c r="I271" s="209"/>
      <c r="J271" s="209"/>
      <c r="K271" s="210"/>
      <c r="L271" s="527"/>
      <c r="M271" s="209"/>
      <c r="N271" s="501"/>
      <c r="O271" s="501"/>
      <c r="P271" s="203"/>
      <c r="Q271" s="203"/>
      <c r="R271" s="208"/>
      <c r="S271" s="205"/>
      <c r="T271" s="526"/>
      <c r="U271" s="203"/>
      <c r="V271" s="203"/>
      <c r="W271" s="208"/>
      <c r="X271" s="205"/>
      <c r="Y271" s="526"/>
      <c r="Z271" s="203"/>
      <c r="AA271" s="203"/>
      <c r="AB271" s="208"/>
      <c r="AC271" s="205"/>
      <c r="AD271" s="526"/>
      <c r="AE271" s="203"/>
      <c r="AF271" s="203"/>
      <c r="AG271" s="208"/>
      <c r="AH271" s="205"/>
      <c r="AI271" s="526"/>
      <c r="AJ271" s="203"/>
      <c r="AK271" s="203"/>
      <c r="AL271" s="208"/>
      <c r="AM271" s="205"/>
      <c r="AN271" s="526"/>
      <c r="AO271" s="203"/>
      <c r="AP271" s="203"/>
      <c r="AQ271" s="208"/>
      <c r="AR271" s="205"/>
      <c r="AS271" s="526"/>
      <c r="AT271" s="203"/>
      <c r="AU271" s="203"/>
      <c r="AV271" s="208"/>
      <c r="AW271" s="205"/>
      <c r="AX271" s="526"/>
    </row>
    <row r="272" spans="2:50" ht="14.25" customHeight="1">
      <c r="B272" s="501"/>
      <c r="C272" s="203">
        <v>6</v>
      </c>
      <c r="D272" s="206"/>
      <c r="E272" s="203"/>
      <c r="F272" s="203"/>
      <c r="G272" s="208"/>
      <c r="H272" s="526"/>
      <c r="I272" s="209"/>
      <c r="J272" s="209"/>
      <c r="K272" s="210"/>
      <c r="L272" s="527"/>
      <c r="M272" s="209"/>
      <c r="N272" s="501"/>
      <c r="O272" s="501"/>
      <c r="P272" s="203"/>
      <c r="Q272" s="203"/>
      <c r="R272" s="208"/>
      <c r="S272" s="205"/>
      <c r="T272" s="526"/>
      <c r="U272" s="203"/>
      <c r="V272" s="203"/>
      <c r="W272" s="208"/>
      <c r="X272" s="205"/>
      <c r="Y272" s="526"/>
      <c r="Z272" s="203"/>
      <c r="AA272" s="203"/>
      <c r="AB272" s="208"/>
      <c r="AC272" s="205"/>
      <c r="AD272" s="526"/>
      <c r="AE272" s="203"/>
      <c r="AF272" s="203"/>
      <c r="AG272" s="208"/>
      <c r="AH272" s="205"/>
      <c r="AI272" s="526"/>
      <c r="AJ272" s="203"/>
      <c r="AK272" s="203"/>
      <c r="AL272" s="208"/>
      <c r="AM272" s="205"/>
      <c r="AN272" s="526"/>
      <c r="AO272" s="203"/>
      <c r="AP272" s="203"/>
      <c r="AQ272" s="208"/>
      <c r="AR272" s="205"/>
      <c r="AS272" s="526"/>
      <c r="AT272" s="203"/>
      <c r="AU272" s="203"/>
      <c r="AV272" s="208"/>
      <c r="AW272" s="205"/>
      <c r="AX272" s="526"/>
    </row>
    <row r="273" spans="2:50" ht="14.25" customHeight="1">
      <c r="B273" s="501"/>
      <c r="C273" s="203">
        <v>7</v>
      </c>
      <c r="D273" s="206"/>
      <c r="E273" s="203"/>
      <c r="F273" s="203"/>
      <c r="G273" s="208"/>
      <c r="H273" s="526"/>
      <c r="I273" s="209"/>
      <c r="J273" s="209"/>
      <c r="K273" s="210"/>
      <c r="L273" s="527"/>
      <c r="M273" s="209"/>
      <c r="N273" s="501"/>
      <c r="O273" s="501"/>
      <c r="P273" s="203"/>
      <c r="Q273" s="203"/>
      <c r="R273" s="208"/>
      <c r="S273" s="205"/>
      <c r="T273" s="526"/>
      <c r="U273" s="203"/>
      <c r="V273" s="203"/>
      <c r="W273" s="208"/>
      <c r="X273" s="205"/>
      <c r="Y273" s="526"/>
      <c r="Z273" s="203"/>
      <c r="AA273" s="203"/>
      <c r="AB273" s="208"/>
      <c r="AC273" s="205"/>
      <c r="AD273" s="526"/>
      <c r="AE273" s="203"/>
      <c r="AF273" s="203"/>
      <c r="AG273" s="208"/>
      <c r="AH273" s="205"/>
      <c r="AI273" s="526"/>
      <c r="AJ273" s="203"/>
      <c r="AK273" s="203"/>
      <c r="AL273" s="208"/>
      <c r="AM273" s="205"/>
      <c r="AN273" s="526"/>
      <c r="AO273" s="203"/>
      <c r="AP273" s="203"/>
      <c r="AQ273" s="208"/>
      <c r="AR273" s="205"/>
      <c r="AS273" s="526"/>
      <c r="AT273" s="203"/>
      <c r="AU273" s="203"/>
      <c r="AV273" s="208"/>
      <c r="AW273" s="205"/>
      <c r="AX273" s="526"/>
    </row>
    <row r="274" spans="2:50" ht="14.25" customHeight="1">
      <c r="B274" s="501"/>
      <c r="C274" s="203">
        <v>8</v>
      </c>
      <c r="D274" s="206"/>
      <c r="E274" s="203"/>
      <c r="F274" s="203"/>
      <c r="G274" s="208"/>
      <c r="H274" s="526"/>
      <c r="I274" s="209"/>
      <c r="J274" s="209"/>
      <c r="K274" s="210"/>
      <c r="L274" s="527"/>
      <c r="M274" s="209"/>
      <c r="N274" s="501"/>
      <c r="O274" s="501"/>
      <c r="P274" s="203"/>
      <c r="Q274" s="203"/>
      <c r="R274" s="208"/>
      <c r="S274" s="205"/>
      <c r="T274" s="526"/>
      <c r="U274" s="203"/>
      <c r="V274" s="203"/>
      <c r="W274" s="208"/>
      <c r="X274" s="205"/>
      <c r="Y274" s="526"/>
      <c r="Z274" s="203"/>
      <c r="AA274" s="203"/>
      <c r="AB274" s="208"/>
      <c r="AC274" s="205"/>
      <c r="AD274" s="526"/>
      <c r="AE274" s="203"/>
      <c r="AF274" s="203"/>
      <c r="AG274" s="208"/>
      <c r="AH274" s="205"/>
      <c r="AI274" s="526"/>
      <c r="AJ274" s="203"/>
      <c r="AK274" s="203"/>
      <c r="AL274" s="208"/>
      <c r="AM274" s="205"/>
      <c r="AN274" s="526"/>
      <c r="AO274" s="203"/>
      <c r="AP274" s="203"/>
      <c r="AQ274" s="208"/>
      <c r="AR274" s="205"/>
      <c r="AS274" s="526"/>
      <c r="AT274" s="203"/>
      <c r="AU274" s="203"/>
      <c r="AV274" s="208"/>
      <c r="AW274" s="205"/>
      <c r="AX274" s="526"/>
    </row>
    <row r="275" spans="2:50" ht="14.25" customHeight="1">
      <c r="B275" s="501"/>
      <c r="C275" s="203">
        <v>9</v>
      </c>
      <c r="D275" s="206"/>
      <c r="E275" s="203"/>
      <c r="F275" s="203"/>
      <c r="G275" s="208"/>
      <c r="H275" s="526"/>
      <c r="I275" s="209"/>
      <c r="J275" s="209"/>
      <c r="K275" s="210"/>
      <c r="L275" s="527"/>
      <c r="M275" s="209"/>
      <c r="N275" s="501"/>
      <c r="O275" s="501"/>
      <c r="P275" s="203"/>
      <c r="Q275" s="203"/>
      <c r="R275" s="208"/>
      <c r="S275" s="205"/>
      <c r="T275" s="526"/>
      <c r="U275" s="203"/>
      <c r="V275" s="203"/>
      <c r="W275" s="208"/>
      <c r="X275" s="205"/>
      <c r="Y275" s="526"/>
      <c r="Z275" s="203"/>
      <c r="AA275" s="203"/>
      <c r="AB275" s="208"/>
      <c r="AC275" s="205"/>
      <c r="AD275" s="526"/>
      <c r="AE275" s="203"/>
      <c r="AF275" s="203"/>
      <c r="AG275" s="208"/>
      <c r="AH275" s="205"/>
      <c r="AI275" s="526"/>
      <c r="AJ275" s="203"/>
      <c r="AK275" s="203"/>
      <c r="AL275" s="208"/>
      <c r="AM275" s="205"/>
      <c r="AN275" s="526"/>
      <c r="AO275" s="203"/>
      <c r="AP275" s="203"/>
      <c r="AQ275" s="208"/>
      <c r="AR275" s="205"/>
      <c r="AS275" s="526"/>
      <c r="AT275" s="203"/>
      <c r="AU275" s="203"/>
      <c r="AV275" s="208"/>
      <c r="AW275" s="205"/>
      <c r="AX275" s="526"/>
    </row>
    <row r="276" spans="2:50" ht="14.25" customHeight="1">
      <c r="B276" s="501"/>
      <c r="C276" s="203">
        <v>10</v>
      </c>
      <c r="D276" s="206"/>
      <c r="E276" s="203"/>
      <c r="F276" s="203"/>
      <c r="G276" s="208"/>
      <c r="H276" s="526"/>
      <c r="I276" s="209"/>
      <c r="J276" s="209"/>
      <c r="K276" s="210"/>
      <c r="L276" s="527"/>
      <c r="M276" s="209"/>
      <c r="N276" s="501"/>
      <c r="O276" s="501"/>
      <c r="P276" s="203"/>
      <c r="Q276" s="203"/>
      <c r="R276" s="208"/>
      <c r="S276" s="205"/>
      <c r="T276" s="526"/>
      <c r="U276" s="203"/>
      <c r="V276" s="203"/>
      <c r="W276" s="208"/>
      <c r="X276" s="205"/>
      <c r="Y276" s="526"/>
      <c r="Z276" s="203"/>
      <c r="AA276" s="203"/>
      <c r="AB276" s="208"/>
      <c r="AC276" s="205"/>
      <c r="AD276" s="526"/>
      <c r="AE276" s="203"/>
      <c r="AF276" s="203"/>
      <c r="AG276" s="208"/>
      <c r="AH276" s="205"/>
      <c r="AI276" s="526"/>
      <c r="AJ276" s="203"/>
      <c r="AK276" s="203"/>
      <c r="AL276" s="208"/>
      <c r="AM276" s="205"/>
      <c r="AN276" s="526"/>
      <c r="AO276" s="203"/>
      <c r="AP276" s="203"/>
      <c r="AQ276" s="208"/>
      <c r="AR276" s="205"/>
      <c r="AS276" s="526"/>
      <c r="AT276" s="203"/>
      <c r="AU276" s="203"/>
      <c r="AV276" s="208"/>
      <c r="AW276" s="205"/>
      <c r="AX276" s="526"/>
    </row>
    <row r="277" spans="2:50" ht="14.25" customHeight="1">
      <c r="B277" s="501"/>
      <c r="C277" s="203">
        <v>11</v>
      </c>
      <c r="D277" s="206"/>
      <c r="E277" s="203"/>
      <c r="F277" s="203"/>
      <c r="G277" s="208"/>
      <c r="H277" s="526"/>
      <c r="I277" s="209"/>
      <c r="J277" s="209"/>
      <c r="K277" s="210"/>
      <c r="L277" s="527"/>
      <c r="M277" s="209"/>
      <c r="N277" s="501"/>
      <c r="O277" s="501"/>
      <c r="P277" s="203"/>
      <c r="Q277" s="203"/>
      <c r="R277" s="208"/>
      <c r="S277" s="205"/>
      <c r="T277" s="526"/>
      <c r="U277" s="203"/>
      <c r="V277" s="203"/>
      <c r="W277" s="208"/>
      <c r="X277" s="205"/>
      <c r="Y277" s="526"/>
      <c r="Z277" s="203"/>
      <c r="AA277" s="203"/>
      <c r="AB277" s="208"/>
      <c r="AC277" s="205"/>
      <c r="AD277" s="526"/>
      <c r="AE277" s="203"/>
      <c r="AF277" s="203"/>
      <c r="AG277" s="208"/>
      <c r="AH277" s="205"/>
      <c r="AI277" s="526"/>
      <c r="AJ277" s="203"/>
      <c r="AK277" s="203"/>
      <c r="AL277" s="208"/>
      <c r="AM277" s="205"/>
      <c r="AN277" s="526"/>
      <c r="AO277" s="203"/>
      <c r="AP277" s="203"/>
      <c r="AQ277" s="208"/>
      <c r="AR277" s="205"/>
      <c r="AS277" s="526"/>
      <c r="AT277" s="203"/>
      <c r="AU277" s="203"/>
      <c r="AV277" s="208"/>
      <c r="AW277" s="205"/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3"/>
      <c r="Q278" s="203"/>
      <c r="R278" s="208"/>
      <c r="S278" s="205"/>
      <c r="T278" s="526"/>
      <c r="U278" s="203"/>
      <c r="V278" s="203"/>
      <c r="W278" s="208"/>
      <c r="X278" s="205"/>
      <c r="Y278" s="526"/>
      <c r="Z278" s="203"/>
      <c r="AA278" s="203"/>
      <c r="AB278" s="208"/>
      <c r="AC278" s="205"/>
      <c r="AD278" s="526"/>
      <c r="AE278" s="203"/>
      <c r="AF278" s="203"/>
      <c r="AG278" s="208"/>
      <c r="AH278" s="205"/>
      <c r="AI278" s="526"/>
      <c r="AJ278" s="203"/>
      <c r="AK278" s="203"/>
      <c r="AL278" s="208"/>
      <c r="AM278" s="205"/>
      <c r="AN278" s="526"/>
      <c r="AO278" s="203"/>
      <c r="AP278" s="203"/>
      <c r="AQ278" s="208"/>
      <c r="AR278" s="205"/>
      <c r="AS278" s="526"/>
      <c r="AT278" s="203"/>
      <c r="AU278" s="203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3"/>
      <c r="W281" s="208"/>
      <c r="X281" s="205"/>
      <c r="Y281" s="526"/>
      <c r="Z281" s="203"/>
      <c r="AA281" s="203"/>
      <c r="AB281" s="208"/>
      <c r="AC281" s="205"/>
      <c r="AD281" s="526"/>
      <c r="AE281" s="203"/>
      <c r="AF281" s="203"/>
      <c r="AG281" s="208"/>
      <c r="AH281" s="205"/>
      <c r="AI281" s="526"/>
      <c r="AJ281" s="203"/>
      <c r="AK281" s="203"/>
      <c r="AL281" s="208"/>
      <c r="AM281" s="205"/>
      <c r="AN281" s="526"/>
      <c r="AO281" s="203"/>
      <c r="AP281" s="203"/>
      <c r="AQ281" s="208"/>
      <c r="AR281" s="205"/>
      <c r="AS281" s="526"/>
      <c r="AT281" s="203"/>
      <c r="AU281" s="203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81"/>
  <sheetViews>
    <sheetView zoomScaleNormal="100" workbookViewId="0">
      <pane xSplit="13" ySplit="3" topLeftCell="N267" activePane="bottomRight" state="frozen"/>
      <selection pane="bottomRight" activeCell="H267" sqref="H267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245</v>
      </c>
      <c r="C1" s="198">
        <f>AVERAGE(L187,L207,L227,L247,L267)</f>
        <v>79.343759477416413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271</v>
      </c>
      <c r="C7" s="203">
        <v>1</v>
      </c>
      <c r="D7" s="206" t="s">
        <v>272</v>
      </c>
      <c r="E7" s="207">
        <v>26</v>
      </c>
      <c r="F7" s="203">
        <v>2000</v>
      </c>
      <c r="G7" s="208">
        <f>F7/E7</f>
        <v>76.92307692307692</v>
      </c>
      <c r="H7" s="526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27">
        <f>IFERROR(AVERAGE(K7:K21),"-")</f>
        <v>74.391828924482638</v>
      </c>
      <c r="M7" s="209">
        <f>RANK(K7, K$7:$K$21)</f>
        <v>8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26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26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26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26">
        <f>AVERAGE(AV7:AV21)</f>
        <v>74.065441599437008</v>
      </c>
    </row>
    <row r="8" spans="1:50" ht="14.25" hidden="1" customHeight="1" outlineLevel="1">
      <c r="B8" s="501"/>
      <c r="C8" s="203">
        <v>2</v>
      </c>
      <c r="D8" s="206" t="s">
        <v>273</v>
      </c>
      <c r="E8" s="207">
        <v>26</v>
      </c>
      <c r="F8" s="203">
        <v>2000</v>
      </c>
      <c r="G8" s="208">
        <f t="shared" ref="G8:G16" si="7">F8/E8</f>
        <v>76.92307692307692</v>
      </c>
      <c r="H8" s="526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27"/>
      <c r="M8" s="209">
        <f>RANK(K8, K$7:$K$21)</f>
        <v>10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26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26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26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26"/>
    </row>
    <row r="9" spans="1:50" ht="14.25" hidden="1" customHeight="1" outlineLevel="1">
      <c r="B9" s="501"/>
      <c r="C9" s="203">
        <v>3</v>
      </c>
      <c r="D9" s="206" t="s">
        <v>274</v>
      </c>
      <c r="E9" s="207">
        <v>24</v>
      </c>
      <c r="F9" s="203">
        <v>2000</v>
      </c>
      <c r="G9" s="208">
        <f t="shared" si="7"/>
        <v>83.333333333333329</v>
      </c>
      <c r="H9" s="526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27"/>
      <c r="M9" s="209">
        <f>RANK(K9, K$7:$K$21)</f>
        <v>7</v>
      </c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26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26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26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26"/>
    </row>
    <row r="10" spans="1:50" ht="14.25" hidden="1" customHeight="1" outlineLevel="1">
      <c r="B10" s="501"/>
      <c r="C10" s="203">
        <v>4</v>
      </c>
      <c r="D10" s="206" t="s">
        <v>275</v>
      </c>
      <c r="E10" s="207">
        <v>21</v>
      </c>
      <c r="F10" s="203">
        <v>2000</v>
      </c>
      <c r="G10" s="208">
        <f t="shared" si="7"/>
        <v>95.238095238095241</v>
      </c>
      <c r="H10" s="526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27"/>
      <c r="M10" s="209">
        <f>RANK(K10, K$7:$K$21)</f>
        <v>2</v>
      </c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26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26"/>
      <c r="AO10" s="203"/>
      <c r="AP10" s="207"/>
      <c r="AQ10" s="208"/>
      <c r="AR10" s="205"/>
      <c r="AS10" s="526"/>
      <c r="AT10" s="203"/>
      <c r="AU10" s="207"/>
      <c r="AV10" s="208"/>
      <c r="AW10" s="205"/>
      <c r="AX10" s="526"/>
    </row>
    <row r="11" spans="1:50" ht="14.25" hidden="1" customHeight="1" outlineLevel="1">
      <c r="B11" s="501"/>
      <c r="C11" s="203">
        <v>5</v>
      </c>
      <c r="D11" s="206" t="s">
        <v>276</v>
      </c>
      <c r="E11" s="207">
        <v>17</v>
      </c>
      <c r="F11" s="203">
        <v>2000</v>
      </c>
      <c r="G11" s="208">
        <f t="shared" si="7"/>
        <v>117.64705882352941</v>
      </c>
      <c r="H11" s="526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27"/>
      <c r="M11" s="209">
        <f>RANK(K11, K$7:$K$21)</f>
        <v>1</v>
      </c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26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26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26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26"/>
    </row>
    <row r="12" spans="1:50" ht="14.25" hidden="1" customHeight="1" outlineLevel="1">
      <c r="B12" s="501"/>
      <c r="C12" s="203">
        <v>6</v>
      </c>
      <c r="D12" s="206" t="s">
        <v>277</v>
      </c>
      <c r="E12" s="207">
        <v>26</v>
      </c>
      <c r="F12" s="203">
        <v>2000</v>
      </c>
      <c r="G12" s="208">
        <f t="shared" si="7"/>
        <v>76.92307692307692</v>
      </c>
      <c r="H12" s="526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27"/>
      <c r="M12" s="209">
        <f>RANK(K12, K$7:$K$21)</f>
        <v>9</v>
      </c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26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26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26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26"/>
    </row>
    <row r="13" spans="1:50" ht="14.25" hidden="1" customHeight="1" outlineLevel="1">
      <c r="B13" s="501"/>
      <c r="C13" s="203">
        <v>7</v>
      </c>
      <c r="D13" s="206" t="s">
        <v>278</v>
      </c>
      <c r="E13" s="207">
        <v>23</v>
      </c>
      <c r="F13" s="203">
        <v>2000</v>
      </c>
      <c r="G13" s="208">
        <f t="shared" si="7"/>
        <v>86.956521739130437</v>
      </c>
      <c r="H13" s="526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27"/>
      <c r="M13" s="209">
        <f>RANK(K13, K$7:$K$21)</f>
        <v>6</v>
      </c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26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26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26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26"/>
    </row>
    <row r="14" spans="1:50" ht="14.25" hidden="1" customHeight="1" outlineLevel="1">
      <c r="B14" s="501"/>
      <c r="C14" s="203">
        <v>8</v>
      </c>
      <c r="D14" s="206" t="s">
        <v>279</v>
      </c>
      <c r="E14" s="207">
        <v>23</v>
      </c>
      <c r="F14" s="203">
        <v>2000</v>
      </c>
      <c r="G14" s="208">
        <f t="shared" si="7"/>
        <v>86.956521739130437</v>
      </c>
      <c r="H14" s="526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27"/>
      <c r="M14" s="209">
        <f>RANK(K14, K$7:$K$21)</f>
        <v>4</v>
      </c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26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26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26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26"/>
    </row>
    <row r="15" spans="1:50" ht="14.25" hidden="1" customHeight="1" outlineLevel="1">
      <c r="B15" s="501"/>
      <c r="C15" s="203">
        <v>9</v>
      </c>
      <c r="D15" s="206" t="s">
        <v>280</v>
      </c>
      <c r="E15" s="207">
        <v>23</v>
      </c>
      <c r="F15" s="203">
        <v>2000</v>
      </c>
      <c r="G15" s="208">
        <f t="shared" si="7"/>
        <v>86.956521739130437</v>
      </c>
      <c r="H15" s="526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27"/>
      <c r="M15" s="209">
        <f>RANK(K15, K$7:$K$21)</f>
        <v>5</v>
      </c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26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26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26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26"/>
    </row>
    <row r="16" spans="1:50" ht="14.25" hidden="1" customHeight="1" outlineLevel="1">
      <c r="B16" s="501"/>
      <c r="C16" s="203">
        <v>10</v>
      </c>
      <c r="D16" s="206" t="s">
        <v>281</v>
      </c>
      <c r="E16" s="207">
        <v>22</v>
      </c>
      <c r="F16" s="203">
        <v>2000</v>
      </c>
      <c r="G16" s="208">
        <f t="shared" si="7"/>
        <v>90.909090909090907</v>
      </c>
      <c r="H16" s="526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27"/>
      <c r="M16" s="209">
        <f>RANK(K16, K$7:$K$21)</f>
        <v>3</v>
      </c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26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26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26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7"/>
      <c r="AV17" s="208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7"/>
      <c r="AV18" s="208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7"/>
      <c r="AV19" s="208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7"/>
      <c r="AV20" s="208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271</v>
      </c>
      <c r="C27" s="203">
        <v>1</v>
      </c>
      <c r="D27" s="206" t="s">
        <v>282</v>
      </c>
      <c r="E27" s="207">
        <v>25</v>
      </c>
      <c r="F27" s="203">
        <v>2000</v>
      </c>
      <c r="G27" s="208">
        <f t="shared" ref="G27:G37" si="19">F27/E27</f>
        <v>80</v>
      </c>
      <c r="H27" s="526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27">
        <f>IFERROR(AVERAGE(K27:K41),"-")</f>
        <v>71.285244410140251</v>
      </c>
      <c r="M27" s="209">
        <f>RANK(K27, K$27:$K$41)</f>
        <v>9</v>
      </c>
      <c r="N27" s="501"/>
      <c r="O27" s="501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26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26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26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26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26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26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26">
        <f>AVERAGE(AV27:AV41)</f>
        <v>71.841698586126796</v>
      </c>
    </row>
    <row r="28" spans="2:50" ht="14.25" hidden="1" customHeight="1" outlineLevel="1">
      <c r="B28" s="501"/>
      <c r="C28" s="203">
        <v>2</v>
      </c>
      <c r="D28" s="206" t="s">
        <v>283</v>
      </c>
      <c r="E28" s="207">
        <v>26</v>
      </c>
      <c r="F28" s="203">
        <v>2000</v>
      </c>
      <c r="G28" s="208">
        <f t="shared" si="19"/>
        <v>76.92307692307692</v>
      </c>
      <c r="H28" s="526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27"/>
      <c r="M28" s="209">
        <f>RANK(K28, K$27:$K$41)</f>
        <v>10</v>
      </c>
      <c r="N28" s="501"/>
      <c r="O28" s="501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26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26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26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26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26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26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26"/>
    </row>
    <row r="29" spans="2:50" ht="14.25" hidden="1" customHeight="1" outlineLevel="1">
      <c r="B29" s="501"/>
      <c r="C29" s="203">
        <v>3</v>
      </c>
      <c r="D29" s="206" t="s">
        <v>284</v>
      </c>
      <c r="E29" s="207">
        <v>24</v>
      </c>
      <c r="F29" s="203">
        <v>2000</v>
      </c>
      <c r="G29" s="208">
        <f t="shared" si="19"/>
        <v>83.333333333333329</v>
      </c>
      <c r="H29" s="526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27"/>
      <c r="M29" s="209">
        <f>RANK(K29, K$27:$K$41)</f>
        <v>6</v>
      </c>
      <c r="N29" s="501"/>
      <c r="O29" s="501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26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26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26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26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26"/>
      <c r="AO29" s="203"/>
      <c r="AP29" s="207"/>
      <c r="AQ29" s="208"/>
      <c r="AR29" s="205"/>
      <c r="AS29" s="526"/>
      <c r="AT29" s="203"/>
      <c r="AU29" s="207"/>
      <c r="AV29" s="208"/>
      <c r="AW29" s="205"/>
      <c r="AX29" s="526"/>
    </row>
    <row r="30" spans="2:50" ht="14.25" hidden="1" customHeight="1" outlineLevel="1">
      <c r="B30" s="501"/>
      <c r="C30" s="203">
        <v>4</v>
      </c>
      <c r="D30" s="206" t="s">
        <v>273</v>
      </c>
      <c r="E30" s="207">
        <v>26</v>
      </c>
      <c r="F30" s="203">
        <v>2000</v>
      </c>
      <c r="G30" s="208">
        <f t="shared" si="19"/>
        <v>76.92307692307692</v>
      </c>
      <c r="H30" s="526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27"/>
      <c r="M30" s="209">
        <f>RANK(K30, K$27:$K$41)</f>
        <v>11</v>
      </c>
      <c r="N30" s="501"/>
      <c r="O30" s="501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26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26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26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26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26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26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26"/>
    </row>
    <row r="31" spans="2:50" ht="14.25" hidden="1" customHeight="1" outlineLevel="1">
      <c r="B31" s="501"/>
      <c r="C31" s="203">
        <v>5</v>
      </c>
      <c r="D31" s="206" t="s">
        <v>272</v>
      </c>
      <c r="E31" s="207">
        <v>26</v>
      </c>
      <c r="F31" s="203">
        <v>2000</v>
      </c>
      <c r="G31" s="208">
        <f t="shared" si="19"/>
        <v>76.92307692307692</v>
      </c>
      <c r="H31" s="526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27"/>
      <c r="M31" s="209">
        <f>RANK(K31, K$27:$K$41)</f>
        <v>8</v>
      </c>
      <c r="N31" s="501"/>
      <c r="O31" s="501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26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26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26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26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26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26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26"/>
    </row>
    <row r="32" spans="2:50" ht="14.25" hidden="1" customHeight="1" outlineLevel="1">
      <c r="B32" s="501"/>
      <c r="C32" s="203">
        <v>6</v>
      </c>
      <c r="D32" s="206" t="s">
        <v>281</v>
      </c>
      <c r="E32" s="207">
        <v>22</v>
      </c>
      <c r="F32" s="203">
        <v>2000</v>
      </c>
      <c r="G32" s="208">
        <f t="shared" si="19"/>
        <v>90.909090909090907</v>
      </c>
      <c r="H32" s="526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27"/>
      <c r="M32" s="209">
        <f>RANK(K32, K$27:$K$41)</f>
        <v>2</v>
      </c>
      <c r="N32" s="501"/>
      <c r="O32" s="501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26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26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26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26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26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26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26"/>
    </row>
    <row r="33" spans="1:50" ht="14.25" hidden="1" customHeight="1" outlineLevel="1">
      <c r="B33" s="501"/>
      <c r="C33" s="203">
        <v>7</v>
      </c>
      <c r="D33" s="206" t="s">
        <v>285</v>
      </c>
      <c r="E33" s="207">
        <v>23</v>
      </c>
      <c r="F33" s="203">
        <v>2000</v>
      </c>
      <c r="G33" s="208">
        <f t="shared" si="19"/>
        <v>86.956521739130437</v>
      </c>
      <c r="H33" s="526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27"/>
      <c r="M33" s="209">
        <f>RANK(K33, K$27:$K$41)</f>
        <v>3</v>
      </c>
      <c r="N33" s="501"/>
      <c r="O33" s="501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26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26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26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26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26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26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26"/>
    </row>
    <row r="34" spans="1:50" ht="14.25" hidden="1" customHeight="1" outlineLevel="1">
      <c r="B34" s="501"/>
      <c r="C34" s="203">
        <v>8</v>
      </c>
      <c r="D34" s="206" t="s">
        <v>286</v>
      </c>
      <c r="E34" s="207">
        <v>23</v>
      </c>
      <c r="F34" s="203">
        <v>2000</v>
      </c>
      <c r="G34" s="208">
        <f t="shared" si="19"/>
        <v>86.956521739130437</v>
      </c>
      <c r="H34" s="526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27"/>
      <c r="M34" s="209">
        <f>RANK(K34, K$27:$K$41)</f>
        <v>4</v>
      </c>
      <c r="N34" s="501"/>
      <c r="O34" s="501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26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26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26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26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26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26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26"/>
    </row>
    <row r="35" spans="1:50" ht="14.25" hidden="1" customHeight="1" outlineLevel="1">
      <c r="B35" s="501"/>
      <c r="C35" s="203">
        <v>9</v>
      </c>
      <c r="D35" s="206" t="s">
        <v>287</v>
      </c>
      <c r="E35" s="207">
        <v>23</v>
      </c>
      <c r="F35" s="203">
        <v>2000</v>
      </c>
      <c r="G35" s="208">
        <f t="shared" si="19"/>
        <v>86.956521739130437</v>
      </c>
      <c r="H35" s="526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27"/>
      <c r="M35" s="209">
        <f>RANK(K35, K$27:$K$41)</f>
        <v>5</v>
      </c>
      <c r="N35" s="501"/>
      <c r="O35" s="501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26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26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26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26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26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26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26"/>
    </row>
    <row r="36" spans="1:50" ht="14.25" hidden="1" customHeight="1" outlineLevel="1">
      <c r="B36" s="501"/>
      <c r="C36" s="203">
        <v>10</v>
      </c>
      <c r="D36" s="206" t="s">
        <v>277</v>
      </c>
      <c r="E36" s="207">
        <v>26</v>
      </c>
      <c r="F36" s="203">
        <v>2000</v>
      </c>
      <c r="G36" s="208">
        <f t="shared" si="19"/>
        <v>76.92307692307692</v>
      </c>
      <c r="H36" s="526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27"/>
      <c r="M36" s="209">
        <f>RANK(K36, K$27:$K$41)</f>
        <v>7</v>
      </c>
      <c r="N36" s="501"/>
      <c r="O36" s="501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26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26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26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26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26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26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26"/>
    </row>
    <row r="37" spans="1:50" ht="14.25" hidden="1" customHeight="1" outlineLevel="1">
      <c r="B37" s="501"/>
      <c r="C37" s="203">
        <v>11</v>
      </c>
      <c r="D37" s="206" t="s">
        <v>288</v>
      </c>
      <c r="E37" s="207">
        <v>17</v>
      </c>
      <c r="F37" s="203">
        <v>2000</v>
      </c>
      <c r="G37" s="208">
        <f t="shared" si="19"/>
        <v>117.64705882352941</v>
      </c>
      <c r="H37" s="526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27"/>
      <c r="M37" s="209">
        <f>RANK(K37, K$27:$K$41)</f>
        <v>1</v>
      </c>
      <c r="N37" s="501"/>
      <c r="O37" s="501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26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26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26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26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26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26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26"/>
    </row>
    <row r="38" spans="1:50" ht="14.25" hidden="1" customHeight="1" outlineLevel="1">
      <c r="B38" s="501"/>
      <c r="C38" s="203">
        <v>12</v>
      </c>
      <c r="D38" s="206"/>
      <c r="E38" s="207"/>
      <c r="F38" s="203"/>
      <c r="G38" s="208"/>
      <c r="H38" s="526"/>
      <c r="I38" s="209"/>
      <c r="J38" s="209"/>
      <c r="K38" s="210"/>
      <c r="L38" s="527"/>
      <c r="M38" s="209"/>
      <c r="N38" s="501"/>
      <c r="O38" s="501"/>
      <c r="P38" s="203"/>
      <c r="Q38" s="207"/>
      <c r="R38" s="203"/>
      <c r="S38" s="205"/>
      <c r="T38" s="526"/>
      <c r="U38" s="203"/>
      <c r="V38" s="207"/>
      <c r="W38" s="203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/>
      <c r="AK38" s="207"/>
      <c r="AL38" s="208"/>
      <c r="AM38" s="205"/>
      <c r="AN38" s="526"/>
      <c r="AO38" s="203"/>
      <c r="AP38" s="207"/>
      <c r="AQ38" s="208"/>
      <c r="AR38" s="205"/>
      <c r="AS38" s="526"/>
      <c r="AT38" s="203"/>
      <c r="AU38" s="207"/>
      <c r="AV38" s="208"/>
      <c r="AW38" s="205"/>
      <c r="AX38" s="526"/>
    </row>
    <row r="39" spans="1:50" ht="14.25" hidden="1" customHeight="1" outlineLevel="1">
      <c r="B39" s="501"/>
      <c r="C39" s="203">
        <v>13</v>
      </c>
      <c r="D39" s="206"/>
      <c r="E39" s="207"/>
      <c r="F39" s="203"/>
      <c r="G39" s="208"/>
      <c r="H39" s="526"/>
      <c r="I39" s="209"/>
      <c r="J39" s="209"/>
      <c r="K39" s="210"/>
      <c r="L39" s="527"/>
      <c r="M39" s="209"/>
      <c r="N39" s="501"/>
      <c r="O39" s="501"/>
      <c r="P39" s="203"/>
      <c r="Q39" s="207"/>
      <c r="R39" s="203"/>
      <c r="S39" s="205"/>
      <c r="T39" s="526"/>
      <c r="U39" s="203"/>
      <c r="V39" s="207"/>
      <c r="W39" s="203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7"/>
      <c r="AL39" s="208"/>
      <c r="AM39" s="205"/>
      <c r="AN39" s="526"/>
      <c r="AO39" s="203"/>
      <c r="AP39" s="207"/>
      <c r="AQ39" s="208"/>
      <c r="AR39" s="205"/>
      <c r="AS39" s="526"/>
      <c r="AT39" s="203"/>
      <c r="AU39" s="207"/>
      <c r="AV39" s="208"/>
      <c r="AW39" s="205"/>
      <c r="AX39" s="526"/>
    </row>
    <row r="40" spans="1:50" ht="14.25" hidden="1" customHeight="1" outlineLevel="1">
      <c r="B40" s="501"/>
      <c r="C40" s="203">
        <v>14</v>
      </c>
      <c r="D40" s="206"/>
      <c r="E40" s="207"/>
      <c r="F40" s="203"/>
      <c r="G40" s="208"/>
      <c r="H40" s="526"/>
      <c r="I40" s="209"/>
      <c r="J40" s="209"/>
      <c r="K40" s="210"/>
      <c r="L40" s="527"/>
      <c r="M40" s="209"/>
      <c r="N40" s="501"/>
      <c r="O40" s="501"/>
      <c r="P40" s="203"/>
      <c r="Q40" s="207"/>
      <c r="R40" s="203"/>
      <c r="S40" s="205"/>
      <c r="T40" s="526"/>
      <c r="U40" s="203"/>
      <c r="V40" s="207"/>
      <c r="W40" s="203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7"/>
      <c r="AL40" s="208"/>
      <c r="AM40" s="205"/>
      <c r="AN40" s="526"/>
      <c r="AO40" s="203"/>
      <c r="AP40" s="207"/>
      <c r="AQ40" s="208"/>
      <c r="AR40" s="205"/>
      <c r="AS40" s="526"/>
      <c r="AT40" s="203"/>
      <c r="AU40" s="207"/>
      <c r="AV40" s="208"/>
      <c r="AW40" s="205"/>
      <c r="AX40" s="526"/>
    </row>
    <row r="41" spans="1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3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1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1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1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1:50" ht="14.25" hidden="1" customHeight="1" outlineLevel="1">
      <c r="A47" s="280"/>
      <c r="B47" s="501" t="s">
        <v>271</v>
      </c>
      <c r="C47" s="203">
        <v>1</v>
      </c>
      <c r="D47" s="206" t="s">
        <v>272</v>
      </c>
      <c r="E47" s="203">
        <v>26</v>
      </c>
      <c r="F47" s="203">
        <v>2000</v>
      </c>
      <c r="G47" s="208">
        <f t="shared" ref="G47:G57" si="45">F47/E47</f>
        <v>76.92307692307692</v>
      </c>
      <c r="H47" s="526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27">
        <f>IFERROR(AVERAGE(K47:K61),"-")</f>
        <v>72.259361986582476</v>
      </c>
      <c r="M47" s="209">
        <f>RANK(K47, K$47:$K$61)</f>
        <v>9</v>
      </c>
      <c r="N47" s="501"/>
      <c r="O47" s="501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26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26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26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26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26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26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26">
        <f>AVERAGE(AV47:AV61)</f>
        <v>73.315859507202916</v>
      </c>
    </row>
    <row r="48" spans="1:50" ht="14.25" hidden="1" customHeight="1" outlineLevel="1">
      <c r="A48" s="280"/>
      <c r="B48" s="501"/>
      <c r="C48" s="203">
        <v>2</v>
      </c>
      <c r="D48" s="206" t="s">
        <v>273</v>
      </c>
      <c r="E48" s="203">
        <v>26</v>
      </c>
      <c r="F48" s="203">
        <v>2000</v>
      </c>
      <c r="G48" s="208">
        <f t="shared" si="45"/>
        <v>76.92307692307692</v>
      </c>
      <c r="H48" s="526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27"/>
      <c r="M48" s="209">
        <f>RANK(K48, K$47:$K$61)</f>
        <v>11</v>
      </c>
      <c r="N48" s="501"/>
      <c r="O48" s="501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26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26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26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26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26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26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26"/>
    </row>
    <row r="49" spans="1:50" ht="14.25" hidden="1" customHeight="1" outlineLevel="1">
      <c r="A49" s="280"/>
      <c r="B49" s="501"/>
      <c r="C49" s="203">
        <v>3</v>
      </c>
      <c r="D49" s="206" t="s">
        <v>282</v>
      </c>
      <c r="E49" s="203">
        <v>25</v>
      </c>
      <c r="F49" s="203">
        <v>2000</v>
      </c>
      <c r="G49" s="208">
        <f t="shared" si="45"/>
        <v>80</v>
      </c>
      <c r="H49" s="526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27"/>
      <c r="M49" s="209">
        <f>RANK(K49, K$47:$K$61)</f>
        <v>7</v>
      </c>
      <c r="N49" s="501"/>
      <c r="O49" s="501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26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26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26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26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26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26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26"/>
    </row>
    <row r="50" spans="1:50" ht="14.25" hidden="1" customHeight="1" outlineLevel="1">
      <c r="A50" s="280"/>
      <c r="B50" s="501"/>
      <c r="C50" s="203">
        <v>4</v>
      </c>
      <c r="D50" s="206" t="s">
        <v>289</v>
      </c>
      <c r="E50" s="203">
        <v>22</v>
      </c>
      <c r="F50" s="203">
        <v>2000</v>
      </c>
      <c r="G50" s="208">
        <f t="shared" si="45"/>
        <v>90.909090909090907</v>
      </c>
      <c r="H50" s="526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27"/>
      <c r="M50" s="209">
        <f>RANK(K50, K$47:$K$61)</f>
        <v>6</v>
      </c>
      <c r="N50" s="501"/>
      <c r="O50" s="501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26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26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26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26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26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26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26"/>
    </row>
    <row r="51" spans="1:50" ht="14.25" hidden="1" customHeight="1" outlineLevel="1">
      <c r="A51" s="280"/>
      <c r="B51" s="501"/>
      <c r="C51" s="203">
        <v>5</v>
      </c>
      <c r="D51" s="206" t="s">
        <v>283</v>
      </c>
      <c r="E51" s="203">
        <v>26</v>
      </c>
      <c r="F51" s="203">
        <v>2000</v>
      </c>
      <c r="G51" s="208">
        <f t="shared" si="45"/>
        <v>76.92307692307692</v>
      </c>
      <c r="H51" s="526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27"/>
      <c r="M51" s="209">
        <f>RANK(K51, K$47:$K$61)</f>
        <v>10</v>
      </c>
      <c r="N51" s="501"/>
      <c r="O51" s="501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26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26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26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26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26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26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26"/>
    </row>
    <row r="52" spans="1:50" ht="14.25" hidden="1" customHeight="1" outlineLevel="1">
      <c r="A52" s="280"/>
      <c r="B52" s="501"/>
      <c r="C52" s="203">
        <v>6</v>
      </c>
      <c r="D52" s="206" t="s">
        <v>285</v>
      </c>
      <c r="E52" s="203">
        <v>23</v>
      </c>
      <c r="F52" s="203">
        <v>2000</v>
      </c>
      <c r="G52" s="208">
        <f t="shared" si="45"/>
        <v>86.956521739130437</v>
      </c>
      <c r="H52" s="526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27"/>
      <c r="M52" s="209">
        <f>RANK(K52, K$47:$K$61)</f>
        <v>3</v>
      </c>
      <c r="N52" s="501"/>
      <c r="O52" s="501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26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26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26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26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26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26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26"/>
    </row>
    <row r="53" spans="1:50" ht="14.25" hidden="1" customHeight="1" outlineLevel="1">
      <c r="A53" s="280"/>
      <c r="B53" s="501"/>
      <c r="C53" s="203">
        <v>7</v>
      </c>
      <c r="D53" s="206" t="s">
        <v>287</v>
      </c>
      <c r="E53" s="203">
        <v>23</v>
      </c>
      <c r="F53" s="203">
        <v>2000</v>
      </c>
      <c r="G53" s="208">
        <f t="shared" si="45"/>
        <v>86.956521739130437</v>
      </c>
      <c r="H53" s="526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27"/>
      <c r="M53" s="209">
        <f>RANK(K53, K$47:$K$61)</f>
        <v>5</v>
      </c>
      <c r="N53" s="501"/>
      <c r="O53" s="501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26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26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26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26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26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26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26"/>
    </row>
    <row r="54" spans="1:50" ht="14.25" hidden="1" customHeight="1" outlineLevel="1">
      <c r="A54" s="280"/>
      <c r="B54" s="501"/>
      <c r="C54" s="203">
        <v>8</v>
      </c>
      <c r="D54" s="206" t="s">
        <v>277</v>
      </c>
      <c r="E54" s="203">
        <v>26</v>
      </c>
      <c r="F54" s="203">
        <v>2000</v>
      </c>
      <c r="G54" s="208">
        <f t="shared" si="45"/>
        <v>76.92307692307692</v>
      </c>
      <c r="H54" s="526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27"/>
      <c r="M54" s="209">
        <f>RANK(K54, K$47:$K$61)</f>
        <v>8</v>
      </c>
      <c r="N54" s="501"/>
      <c r="O54" s="501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26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26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26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26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26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26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26"/>
    </row>
    <row r="55" spans="1:50" ht="14.25" hidden="1" customHeight="1" outlineLevel="1">
      <c r="A55" s="280"/>
      <c r="B55" s="501"/>
      <c r="C55" s="203">
        <v>9</v>
      </c>
      <c r="D55" s="206" t="s">
        <v>286</v>
      </c>
      <c r="E55" s="203">
        <v>23</v>
      </c>
      <c r="F55" s="203">
        <v>2000</v>
      </c>
      <c r="G55" s="208">
        <f t="shared" si="45"/>
        <v>86.956521739130437</v>
      </c>
      <c r="H55" s="526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27"/>
      <c r="M55" s="209">
        <f>RANK(K55, K$47:$K$61)</f>
        <v>4</v>
      </c>
      <c r="N55" s="501"/>
      <c r="O55" s="501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26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26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26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26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26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26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26"/>
    </row>
    <row r="56" spans="1:50" ht="14.25" hidden="1" customHeight="1" outlineLevel="1">
      <c r="A56" s="280"/>
      <c r="B56" s="501"/>
      <c r="C56" s="203">
        <v>10</v>
      </c>
      <c r="D56" s="206" t="s">
        <v>288</v>
      </c>
      <c r="E56" s="203">
        <v>17</v>
      </c>
      <c r="F56" s="203">
        <v>2000</v>
      </c>
      <c r="G56" s="208">
        <f t="shared" si="45"/>
        <v>117.64705882352941</v>
      </c>
      <c r="H56" s="526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27"/>
      <c r="M56" s="209">
        <f>RANK(K56, K$47:$K$61)</f>
        <v>1</v>
      </c>
      <c r="N56" s="501"/>
      <c r="O56" s="501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26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26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26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26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26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26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26"/>
    </row>
    <row r="57" spans="1:50" ht="14.25" hidden="1" customHeight="1" outlineLevel="1">
      <c r="A57" s="280"/>
      <c r="B57" s="501"/>
      <c r="C57" s="203">
        <v>11</v>
      </c>
      <c r="D57" s="206" t="s">
        <v>281</v>
      </c>
      <c r="E57" s="203">
        <v>22</v>
      </c>
      <c r="F57" s="203">
        <v>2000</v>
      </c>
      <c r="G57" s="208">
        <f t="shared" si="45"/>
        <v>90.909090909090907</v>
      </c>
      <c r="H57" s="526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27"/>
      <c r="M57" s="209">
        <f>RANK(K57, K$47:$K$61)</f>
        <v>2</v>
      </c>
      <c r="N57" s="501"/>
      <c r="O57" s="501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26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26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26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26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26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26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26"/>
    </row>
    <row r="58" spans="1:50" ht="14.25" hidden="1" customHeight="1" outlineLevel="1">
      <c r="A58" s="280"/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7"/>
      <c r="R58" s="208"/>
      <c r="S58" s="205"/>
      <c r="T58" s="526"/>
      <c r="U58" s="203"/>
      <c r="V58" s="207"/>
      <c r="W58" s="208"/>
      <c r="X58" s="205"/>
      <c r="Y58" s="526"/>
      <c r="Z58" s="203"/>
      <c r="AA58" s="207"/>
      <c r="AB58" s="208"/>
      <c r="AC58" s="205"/>
      <c r="AD58" s="526"/>
      <c r="AE58" s="203"/>
      <c r="AF58" s="207"/>
      <c r="AG58" s="208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1:50" ht="14.25" hidden="1" customHeight="1" outlineLevel="1">
      <c r="A59" s="280"/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7"/>
      <c r="R59" s="208"/>
      <c r="S59" s="205"/>
      <c r="T59" s="526"/>
      <c r="U59" s="203"/>
      <c r="V59" s="207"/>
      <c r="W59" s="208"/>
      <c r="X59" s="205"/>
      <c r="Y59" s="526"/>
      <c r="Z59" s="203"/>
      <c r="AA59" s="207"/>
      <c r="AB59" s="208"/>
      <c r="AC59" s="205"/>
      <c r="AD59" s="526"/>
      <c r="AE59" s="203"/>
      <c r="AF59" s="207"/>
      <c r="AG59" s="208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1:50" ht="14.25" hidden="1" customHeight="1" outlineLevel="1">
      <c r="A60" s="280"/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7"/>
      <c r="R60" s="208"/>
      <c r="S60" s="205"/>
      <c r="T60" s="526"/>
      <c r="U60" s="203"/>
      <c r="V60" s="207"/>
      <c r="W60" s="208"/>
      <c r="X60" s="205"/>
      <c r="Y60" s="526"/>
      <c r="Z60" s="203"/>
      <c r="AA60" s="207"/>
      <c r="AB60" s="208"/>
      <c r="AC60" s="205"/>
      <c r="AD60" s="526"/>
      <c r="AE60" s="203"/>
      <c r="AF60" s="207"/>
      <c r="AG60" s="208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1:50" ht="14.25" hidden="1" customHeight="1" outlineLevel="1">
      <c r="A61" s="280"/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7"/>
      <c r="AB61" s="208"/>
      <c r="AC61" s="205"/>
      <c r="AD61" s="526"/>
      <c r="AE61" s="203"/>
      <c r="AF61" s="207"/>
      <c r="AG61" s="208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1:50" ht="14.25" hidden="1" customHeight="1" outlineLevel="1" collapsed="1">
      <c r="B62" s="539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271</v>
      </c>
      <c r="C67" s="203">
        <v>1</v>
      </c>
      <c r="D67" s="206" t="s">
        <v>272</v>
      </c>
      <c r="E67" s="203">
        <v>26</v>
      </c>
      <c r="F67" s="203">
        <v>2000</v>
      </c>
      <c r="G67" s="208">
        <f t="shared" ref="G67:G77" si="71">F67/E67</f>
        <v>76.92307692307692</v>
      </c>
      <c r="H67" s="526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27">
        <f>IFERROR(AVERAGE(K67:K81),"-")</f>
        <v>73.469042785859642</v>
      </c>
      <c r="M67" s="209">
        <f>RANK(K67, K$67:$K$81)</f>
        <v>8</v>
      </c>
      <c r="N67" s="501"/>
      <c r="O67" s="501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26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26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26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26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26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26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26">
        <f>AVERAGE(AV67:AV81)</f>
        <v>73.586577309174018</v>
      </c>
    </row>
    <row r="68" spans="2:50" ht="14.25" hidden="1" customHeight="1" outlineLevel="1">
      <c r="B68" s="501"/>
      <c r="C68" s="203">
        <v>2</v>
      </c>
      <c r="D68" s="206" t="s">
        <v>273</v>
      </c>
      <c r="E68" s="203">
        <v>26</v>
      </c>
      <c r="F68" s="203">
        <v>2000</v>
      </c>
      <c r="G68" s="208">
        <f t="shared" si="71"/>
        <v>76.92307692307692</v>
      </c>
      <c r="H68" s="526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27"/>
      <c r="M68" s="209">
        <f>RANK(K68, K$67:$K$81)</f>
        <v>11</v>
      </c>
      <c r="N68" s="501"/>
      <c r="O68" s="501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26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26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26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26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26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26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26"/>
    </row>
    <row r="69" spans="2:50" ht="14.25" hidden="1" customHeight="1" outlineLevel="1">
      <c r="B69" s="501"/>
      <c r="C69" s="203">
        <v>3</v>
      </c>
      <c r="D69" s="206" t="s">
        <v>282</v>
      </c>
      <c r="E69" s="203">
        <v>25</v>
      </c>
      <c r="F69" s="203">
        <v>2000</v>
      </c>
      <c r="G69" s="208">
        <f t="shared" si="71"/>
        <v>80</v>
      </c>
      <c r="H69" s="526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27"/>
      <c r="M69" s="209">
        <f>RANK(K69, K$67:$K$81)</f>
        <v>7</v>
      </c>
      <c r="N69" s="501"/>
      <c r="O69" s="501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26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26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26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26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26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26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26"/>
    </row>
    <row r="70" spans="2:50" ht="14.25" hidden="1" customHeight="1" outlineLevel="1">
      <c r="B70" s="501"/>
      <c r="C70" s="203">
        <v>4</v>
      </c>
      <c r="D70" s="206" t="s">
        <v>289</v>
      </c>
      <c r="E70" s="203">
        <v>22</v>
      </c>
      <c r="F70" s="203">
        <v>2000</v>
      </c>
      <c r="G70" s="208">
        <f t="shared" si="71"/>
        <v>90.909090909090907</v>
      </c>
      <c r="H70" s="526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27"/>
      <c r="M70" s="209">
        <f>RANK(K70, K$67:$K$81)</f>
        <v>2</v>
      </c>
      <c r="N70" s="501"/>
      <c r="O70" s="501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26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26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26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26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26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26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26"/>
    </row>
    <row r="71" spans="2:50" ht="14.25" hidden="1" customHeight="1" outlineLevel="1">
      <c r="B71" s="501"/>
      <c r="C71" s="203">
        <v>5</v>
      </c>
      <c r="D71" s="206" t="s">
        <v>283</v>
      </c>
      <c r="E71" s="203">
        <v>26</v>
      </c>
      <c r="F71" s="203">
        <v>2000</v>
      </c>
      <c r="G71" s="208">
        <f t="shared" si="71"/>
        <v>76.92307692307692</v>
      </c>
      <c r="H71" s="526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27"/>
      <c r="M71" s="209">
        <f>RANK(K71, K$67:$K$81)</f>
        <v>10</v>
      </c>
      <c r="N71" s="501"/>
      <c r="O71" s="501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26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26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26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26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26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26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26"/>
    </row>
    <row r="72" spans="2:50" ht="14.25" hidden="1" customHeight="1" outlineLevel="1">
      <c r="B72" s="501"/>
      <c r="C72" s="203">
        <v>6</v>
      </c>
      <c r="D72" s="206" t="s">
        <v>285</v>
      </c>
      <c r="E72" s="203">
        <v>23</v>
      </c>
      <c r="F72" s="203">
        <v>2000</v>
      </c>
      <c r="G72" s="208">
        <f t="shared" si="71"/>
        <v>86.956521739130437</v>
      </c>
      <c r="H72" s="526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27"/>
      <c r="M72" s="209">
        <f>RANK(K72, K$67:$K$81)</f>
        <v>4</v>
      </c>
      <c r="N72" s="501"/>
      <c r="O72" s="501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26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26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26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26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26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26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26"/>
    </row>
    <row r="73" spans="2:50" ht="14.25" hidden="1" customHeight="1" outlineLevel="1">
      <c r="B73" s="501"/>
      <c r="C73" s="203">
        <v>7</v>
      </c>
      <c r="D73" s="206" t="s">
        <v>287</v>
      </c>
      <c r="E73" s="203">
        <v>23</v>
      </c>
      <c r="F73" s="203">
        <v>2000</v>
      </c>
      <c r="G73" s="208">
        <f t="shared" si="71"/>
        <v>86.956521739130437</v>
      </c>
      <c r="H73" s="526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27"/>
      <c r="M73" s="209">
        <f>RANK(K73, K$67:$K$81)</f>
        <v>6</v>
      </c>
      <c r="N73" s="501"/>
      <c r="O73" s="501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26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26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26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26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26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26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26"/>
    </row>
    <row r="74" spans="2:50" ht="14.25" hidden="1" customHeight="1" outlineLevel="1">
      <c r="B74" s="501"/>
      <c r="C74" s="203">
        <v>8</v>
      </c>
      <c r="D74" s="206" t="s">
        <v>277</v>
      </c>
      <c r="E74" s="203">
        <v>26</v>
      </c>
      <c r="F74" s="203">
        <v>2000</v>
      </c>
      <c r="G74" s="208">
        <f t="shared" si="71"/>
        <v>76.92307692307692</v>
      </c>
      <c r="H74" s="526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27"/>
      <c r="M74" s="209">
        <f>RANK(K74, K$67:$K$81)</f>
        <v>9</v>
      </c>
      <c r="N74" s="501"/>
      <c r="O74" s="501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26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26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26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26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26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26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26"/>
    </row>
    <row r="75" spans="2:50" ht="14.25" hidden="1" customHeight="1" outlineLevel="1">
      <c r="B75" s="501"/>
      <c r="C75" s="203">
        <v>9</v>
      </c>
      <c r="D75" s="206" t="s">
        <v>286</v>
      </c>
      <c r="E75" s="203">
        <v>23</v>
      </c>
      <c r="F75" s="203">
        <v>2000</v>
      </c>
      <c r="G75" s="208">
        <f t="shared" si="71"/>
        <v>86.956521739130437</v>
      </c>
      <c r="H75" s="526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27"/>
      <c r="M75" s="209">
        <f>RANK(K75, K$67:$K$81)</f>
        <v>5</v>
      </c>
      <c r="N75" s="501"/>
      <c r="O75" s="501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26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26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26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26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26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26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26"/>
    </row>
    <row r="76" spans="2:50" ht="14.25" hidden="1" customHeight="1" outlineLevel="1">
      <c r="B76" s="501"/>
      <c r="C76" s="203">
        <v>10</v>
      </c>
      <c r="D76" s="206" t="s">
        <v>288</v>
      </c>
      <c r="E76" s="203">
        <v>17</v>
      </c>
      <c r="F76" s="203">
        <v>2000</v>
      </c>
      <c r="G76" s="208">
        <f t="shared" si="71"/>
        <v>117.64705882352941</v>
      </c>
      <c r="H76" s="526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27"/>
      <c r="M76" s="209">
        <f>RANK(K76, K$67:$K$81)</f>
        <v>1</v>
      </c>
      <c r="N76" s="501"/>
      <c r="O76" s="501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26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26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26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26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26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26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26"/>
    </row>
    <row r="77" spans="2:50" ht="14.25" hidden="1" customHeight="1" outlineLevel="1">
      <c r="B77" s="501"/>
      <c r="C77" s="203">
        <v>11</v>
      </c>
      <c r="D77" s="206" t="s">
        <v>281</v>
      </c>
      <c r="E77" s="203">
        <v>22</v>
      </c>
      <c r="F77" s="203">
        <v>2000</v>
      </c>
      <c r="G77" s="208">
        <f t="shared" si="71"/>
        <v>90.909090909090907</v>
      </c>
      <c r="H77" s="526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27"/>
      <c r="M77" s="209">
        <f>RANK(K77, K$67:$K$81)</f>
        <v>3</v>
      </c>
      <c r="N77" s="501"/>
      <c r="O77" s="501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26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26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26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26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26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26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271</v>
      </c>
      <c r="C87" s="203">
        <v>1</v>
      </c>
      <c r="D87" s="206" t="s">
        <v>272</v>
      </c>
      <c r="E87" s="203">
        <v>26</v>
      </c>
      <c r="F87" s="203">
        <v>2000</v>
      </c>
      <c r="G87" s="208">
        <f t="shared" ref="G87:G98" si="97">F87/E87</f>
        <v>76.92307692307692</v>
      </c>
      <c r="H87" s="526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27">
        <f>IFERROR(AVERAGE(K87:K101),"-")</f>
        <v>74.43022608496031</v>
      </c>
      <c r="M87" s="209">
        <f>RANK(K87, K$87:$K$101)</f>
        <v>9</v>
      </c>
      <c r="N87" s="501"/>
      <c r="O87" s="501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26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26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26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26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26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26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26">
        <f>AVERAGE(AV87:AV101)</f>
        <v>75.392224867311782</v>
      </c>
    </row>
    <row r="88" spans="2:50" ht="14.25" hidden="1" customHeight="1" outlineLevel="1">
      <c r="B88" s="501"/>
      <c r="C88" s="203">
        <v>2</v>
      </c>
      <c r="D88" s="206" t="s">
        <v>273</v>
      </c>
      <c r="E88" s="203">
        <v>26</v>
      </c>
      <c r="F88" s="203">
        <v>2000</v>
      </c>
      <c r="G88" s="208">
        <f t="shared" si="97"/>
        <v>76.92307692307692</v>
      </c>
      <c r="H88" s="526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27"/>
      <c r="M88" s="209">
        <f>RANK(K88, K$87:$K$101)</f>
        <v>12</v>
      </c>
      <c r="N88" s="501"/>
      <c r="O88" s="501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26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26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26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26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26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26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26"/>
    </row>
    <row r="89" spans="2:50" ht="14.25" hidden="1" customHeight="1" outlineLevel="1">
      <c r="B89" s="501"/>
      <c r="C89" s="203">
        <v>3</v>
      </c>
      <c r="D89" s="206" t="s">
        <v>282</v>
      </c>
      <c r="E89" s="203">
        <v>25</v>
      </c>
      <c r="F89" s="203">
        <v>2000</v>
      </c>
      <c r="G89" s="208">
        <f t="shared" si="97"/>
        <v>80</v>
      </c>
      <c r="H89" s="526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27"/>
      <c r="M89" s="209">
        <f>RANK(K89, K$87:$K$101)</f>
        <v>8</v>
      </c>
      <c r="N89" s="501"/>
      <c r="O89" s="501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26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26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26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26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26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26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26"/>
    </row>
    <row r="90" spans="2:50" ht="14.25" hidden="1" customHeight="1" outlineLevel="1">
      <c r="B90" s="501"/>
      <c r="C90" s="203">
        <v>4</v>
      </c>
      <c r="D90" s="206" t="s">
        <v>289</v>
      </c>
      <c r="E90" s="203">
        <v>22</v>
      </c>
      <c r="F90" s="203">
        <v>2000</v>
      </c>
      <c r="G90" s="208">
        <f t="shared" si="97"/>
        <v>90.909090909090907</v>
      </c>
      <c r="H90" s="526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27"/>
      <c r="M90" s="209">
        <f>RANK(K90, K$87:$K$101)</f>
        <v>3</v>
      </c>
      <c r="N90" s="501"/>
      <c r="O90" s="501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26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26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26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26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26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26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26"/>
    </row>
    <row r="91" spans="2:50" ht="14.25" hidden="1" customHeight="1" outlineLevel="1">
      <c r="B91" s="501"/>
      <c r="C91" s="203">
        <v>5</v>
      </c>
      <c r="D91" s="206" t="s">
        <v>283</v>
      </c>
      <c r="E91" s="203">
        <v>26</v>
      </c>
      <c r="F91" s="203">
        <v>2000</v>
      </c>
      <c r="G91" s="208">
        <f t="shared" si="97"/>
        <v>76.92307692307692</v>
      </c>
      <c r="H91" s="526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27"/>
      <c r="M91" s="209">
        <f>RANK(K91, K$87:$K$101)</f>
        <v>10</v>
      </c>
      <c r="N91" s="501"/>
      <c r="O91" s="501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26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26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26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26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26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26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26"/>
    </row>
    <row r="92" spans="2:50" ht="14.25" hidden="1" customHeight="1" outlineLevel="1">
      <c r="B92" s="501"/>
      <c r="C92" s="203">
        <v>6</v>
      </c>
      <c r="D92" s="206" t="s">
        <v>285</v>
      </c>
      <c r="E92" s="203">
        <v>23</v>
      </c>
      <c r="F92" s="203">
        <v>2000</v>
      </c>
      <c r="G92" s="208">
        <f t="shared" si="97"/>
        <v>86.956521739130437</v>
      </c>
      <c r="H92" s="526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27"/>
      <c r="M92" s="209">
        <f>RANK(K92, K$87:$K$101)</f>
        <v>5</v>
      </c>
      <c r="N92" s="501"/>
      <c r="O92" s="501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26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26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26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26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26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26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26"/>
    </row>
    <row r="93" spans="2:50" ht="14.25" hidden="1" customHeight="1" outlineLevel="1">
      <c r="B93" s="501"/>
      <c r="C93" s="203">
        <v>7</v>
      </c>
      <c r="D93" s="206" t="s">
        <v>287</v>
      </c>
      <c r="E93" s="203">
        <v>23</v>
      </c>
      <c r="F93" s="203">
        <v>2000</v>
      </c>
      <c r="G93" s="208">
        <f t="shared" si="97"/>
        <v>86.956521739130437</v>
      </c>
      <c r="H93" s="526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27"/>
      <c r="M93" s="209">
        <f>RANK(K93, K$87:$K$101)</f>
        <v>7</v>
      </c>
      <c r="N93" s="501"/>
      <c r="O93" s="501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26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26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26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26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26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26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26"/>
    </row>
    <row r="94" spans="2:50" ht="14.25" hidden="1" customHeight="1" outlineLevel="1">
      <c r="B94" s="501"/>
      <c r="C94" s="203">
        <v>8</v>
      </c>
      <c r="D94" s="206" t="s">
        <v>277</v>
      </c>
      <c r="E94" s="203">
        <v>26</v>
      </c>
      <c r="F94" s="203">
        <v>2000</v>
      </c>
      <c r="G94" s="208">
        <f t="shared" si="97"/>
        <v>76.92307692307692</v>
      </c>
      <c r="H94" s="526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27"/>
      <c r="M94" s="209">
        <f>RANK(K94, K$87:$K$101)</f>
        <v>11</v>
      </c>
      <c r="N94" s="501"/>
      <c r="O94" s="501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26"/>
      <c r="U94" s="207"/>
      <c r="V94" s="207"/>
      <c r="W94" s="208"/>
      <c r="X94" s="205"/>
      <c r="Y94" s="526"/>
      <c r="Z94" s="207"/>
      <c r="AA94" s="207"/>
      <c r="AB94" s="208"/>
      <c r="AC94" s="205"/>
      <c r="AD94" s="526"/>
      <c r="AE94" s="207"/>
      <c r="AF94" s="207"/>
      <c r="AG94" s="208"/>
      <c r="AH94" s="205"/>
      <c r="AI94" s="526"/>
      <c r="AJ94" s="207"/>
      <c r="AK94" s="207"/>
      <c r="AL94" s="208"/>
      <c r="AM94" s="205"/>
      <c r="AN94" s="526"/>
      <c r="AO94" s="207"/>
      <c r="AP94" s="207"/>
      <c r="AQ94" s="208"/>
      <c r="AR94" s="205"/>
      <c r="AS94" s="526"/>
      <c r="AT94" s="207"/>
      <c r="AU94" s="207"/>
      <c r="AV94" s="208"/>
      <c r="AW94" s="205"/>
      <c r="AX94" s="526"/>
    </row>
    <row r="95" spans="2:50" ht="14.25" hidden="1" customHeight="1" outlineLevel="1">
      <c r="B95" s="501"/>
      <c r="C95" s="203">
        <v>9</v>
      </c>
      <c r="D95" s="206" t="s">
        <v>286</v>
      </c>
      <c r="E95" s="203">
        <v>23</v>
      </c>
      <c r="F95" s="203">
        <v>2000</v>
      </c>
      <c r="G95" s="208">
        <f t="shared" si="97"/>
        <v>86.956521739130437</v>
      </c>
      <c r="H95" s="526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27"/>
      <c r="M95" s="209">
        <f>RANK(K95, K$87:$K$101)</f>
        <v>6</v>
      </c>
      <c r="N95" s="501"/>
      <c r="O95" s="501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26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26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26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26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26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26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26"/>
    </row>
    <row r="96" spans="2:50" ht="14.25" hidden="1" customHeight="1" outlineLevel="1">
      <c r="B96" s="501"/>
      <c r="C96" s="203">
        <v>10</v>
      </c>
      <c r="D96" s="206" t="s">
        <v>288</v>
      </c>
      <c r="E96" s="203">
        <v>17</v>
      </c>
      <c r="F96" s="203">
        <v>2000</v>
      </c>
      <c r="G96" s="208">
        <f t="shared" si="97"/>
        <v>117.64705882352941</v>
      </c>
      <c r="H96" s="526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27"/>
      <c r="M96" s="209">
        <f>RANK(K96, K$87:$K$101)</f>
        <v>1</v>
      </c>
      <c r="N96" s="501"/>
      <c r="O96" s="501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26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26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26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26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26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26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26"/>
    </row>
    <row r="97" spans="2:50" ht="14.25" hidden="1" customHeight="1" outlineLevel="1">
      <c r="B97" s="501"/>
      <c r="C97" s="203">
        <v>11</v>
      </c>
      <c r="D97" s="206" t="s">
        <v>281</v>
      </c>
      <c r="E97" s="203">
        <v>22</v>
      </c>
      <c r="F97" s="203">
        <v>2000</v>
      </c>
      <c r="G97" s="208">
        <f t="shared" si="97"/>
        <v>90.909090909090907</v>
      </c>
      <c r="H97" s="526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27"/>
      <c r="M97" s="209">
        <f>RANK(K97, K$87:$K$101)</f>
        <v>4</v>
      </c>
      <c r="N97" s="501"/>
      <c r="O97" s="501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26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26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26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26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26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26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26"/>
    </row>
    <row r="98" spans="2:50" ht="14.25" hidden="1" customHeight="1" outlineLevel="1">
      <c r="B98" s="501"/>
      <c r="C98" s="203">
        <v>12</v>
      </c>
      <c r="D98" s="206" t="s">
        <v>290</v>
      </c>
      <c r="E98" s="203">
        <v>20</v>
      </c>
      <c r="F98" s="203">
        <v>2000</v>
      </c>
      <c r="G98" s="208">
        <f t="shared" si="97"/>
        <v>100</v>
      </c>
      <c r="H98" s="526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27"/>
      <c r="M98" s="209">
        <f>RANK(K98, K$87:$K$101)</f>
        <v>2</v>
      </c>
      <c r="N98" s="501"/>
      <c r="O98" s="501"/>
      <c r="P98" s="207"/>
      <c r="Q98" s="207"/>
      <c r="R98" s="208"/>
      <c r="S98" s="205"/>
      <c r="T98" s="526"/>
      <c r="U98" s="207"/>
      <c r="V98" s="207"/>
      <c r="W98" s="208"/>
      <c r="X98" s="205"/>
      <c r="Y98" s="526"/>
      <c r="Z98" s="207"/>
      <c r="AA98" s="207"/>
      <c r="AB98" s="208"/>
      <c r="AC98" s="205"/>
      <c r="AD98" s="526"/>
      <c r="AE98" s="207"/>
      <c r="AF98" s="207"/>
      <c r="AG98" s="208"/>
      <c r="AH98" s="205"/>
      <c r="AI98" s="526"/>
      <c r="AJ98" s="207"/>
      <c r="AK98" s="207"/>
      <c r="AL98" s="208"/>
      <c r="AM98" s="205"/>
      <c r="AN98" s="526"/>
      <c r="AO98" s="207"/>
      <c r="AP98" s="207"/>
      <c r="AQ98" s="208"/>
      <c r="AR98" s="205"/>
      <c r="AS98" s="526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7"/>
      <c r="Q99" s="207"/>
      <c r="R99" s="208"/>
      <c r="S99" s="205"/>
      <c r="T99" s="526"/>
      <c r="U99" s="207"/>
      <c r="V99" s="207"/>
      <c r="W99" s="208"/>
      <c r="X99" s="205"/>
      <c r="Y99" s="526"/>
      <c r="Z99" s="207"/>
      <c r="AA99" s="207"/>
      <c r="AB99" s="208"/>
      <c r="AC99" s="205"/>
      <c r="AD99" s="526"/>
      <c r="AE99" s="207"/>
      <c r="AF99" s="207"/>
      <c r="AG99" s="208"/>
      <c r="AH99" s="205"/>
      <c r="AI99" s="526"/>
      <c r="AJ99" s="207"/>
      <c r="AK99" s="207"/>
      <c r="AL99" s="208"/>
      <c r="AM99" s="205"/>
      <c r="AN99" s="526"/>
      <c r="AO99" s="207"/>
      <c r="AP99" s="207"/>
      <c r="AQ99" s="208"/>
      <c r="AR99" s="205"/>
      <c r="AS99" s="526"/>
      <c r="AT99" s="207"/>
      <c r="AU99" s="207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271</v>
      </c>
      <c r="C107" s="203">
        <v>1</v>
      </c>
      <c r="D107" s="206" t="s">
        <v>272</v>
      </c>
      <c r="E107" s="203">
        <v>26</v>
      </c>
      <c r="F107" s="203">
        <v>2000</v>
      </c>
      <c r="G107" s="208">
        <f>F107/E107</f>
        <v>76.92307692307692</v>
      </c>
      <c r="H107" s="526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27">
        <f>IFERROR(AVERAGE(K107:K121),"-")</f>
        <v>75.769648645422222</v>
      </c>
      <c r="M107" s="209">
        <f>RANK(K107, K$107:$K$121)</f>
        <v>9</v>
      </c>
      <c r="N107" s="501"/>
      <c r="O107" s="501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26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26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26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26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26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26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26">
        <f>AVERAGE(AV107:AV121)</f>
        <v>75.971960961305285</v>
      </c>
    </row>
    <row r="108" spans="2:50" ht="14.25" hidden="1" customHeight="1" outlineLevel="1">
      <c r="B108" s="501"/>
      <c r="C108" s="203">
        <v>2</v>
      </c>
      <c r="D108" s="206" t="s">
        <v>273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26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27"/>
      <c r="M108" s="209">
        <f>RANK(K108, K$107:$K$121)</f>
        <v>10</v>
      </c>
      <c r="N108" s="501"/>
      <c r="O108" s="501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26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26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26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26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26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26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26"/>
    </row>
    <row r="109" spans="2:50" ht="14.25" hidden="1" customHeight="1" outlineLevel="1">
      <c r="B109" s="501"/>
      <c r="C109" s="203">
        <v>3</v>
      </c>
      <c r="D109" s="206" t="s">
        <v>282</v>
      </c>
      <c r="E109" s="203">
        <v>25</v>
      </c>
      <c r="F109" s="203">
        <v>2000</v>
      </c>
      <c r="G109" s="208">
        <f t="shared" si="130"/>
        <v>80</v>
      </c>
      <c r="H109" s="526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27"/>
      <c r="M109" s="209">
        <f>RANK(K109, K$107:$K$121)</f>
        <v>8</v>
      </c>
      <c r="N109" s="501"/>
      <c r="O109" s="501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26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26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26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26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26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26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26"/>
    </row>
    <row r="110" spans="2:50" ht="14.25" hidden="1" customHeight="1" outlineLevel="1">
      <c r="B110" s="501"/>
      <c r="C110" s="203">
        <v>4</v>
      </c>
      <c r="D110" s="206" t="s">
        <v>289</v>
      </c>
      <c r="E110" s="203">
        <v>22</v>
      </c>
      <c r="F110" s="203">
        <v>2000</v>
      </c>
      <c r="G110" s="208">
        <f t="shared" si="130"/>
        <v>90.909090909090907</v>
      </c>
      <c r="H110" s="526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27"/>
      <c r="M110" s="209">
        <f>RANK(K110, K$107:$K$121)</f>
        <v>3</v>
      </c>
      <c r="N110" s="501"/>
      <c r="O110" s="501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26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26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26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26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26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26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26"/>
    </row>
    <row r="111" spans="2:50" ht="14.25" hidden="1" customHeight="1" outlineLevel="1">
      <c r="B111" s="501"/>
      <c r="C111" s="203">
        <v>5</v>
      </c>
      <c r="D111" s="206" t="s">
        <v>283</v>
      </c>
      <c r="E111" s="203">
        <v>26</v>
      </c>
      <c r="F111" s="203">
        <v>2000</v>
      </c>
      <c r="G111" s="208">
        <f t="shared" si="130"/>
        <v>76.92307692307692</v>
      </c>
      <c r="H111" s="526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27"/>
      <c r="M111" s="209">
        <f>RANK(K111, K$107:$K$121)</f>
        <v>11</v>
      </c>
      <c r="N111" s="501"/>
      <c r="O111" s="501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26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26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26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26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26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26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26"/>
    </row>
    <row r="112" spans="2:50" ht="14.25" hidden="1" customHeight="1" outlineLevel="1">
      <c r="B112" s="501"/>
      <c r="C112" s="203">
        <v>6</v>
      </c>
      <c r="D112" s="206" t="s">
        <v>285</v>
      </c>
      <c r="E112" s="203">
        <v>23</v>
      </c>
      <c r="F112" s="203">
        <v>2000</v>
      </c>
      <c r="G112" s="208">
        <f t="shared" si="130"/>
        <v>86.956521739130437</v>
      </c>
      <c r="H112" s="526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27"/>
      <c r="M112" s="209">
        <f>RANK(K112, K$107:$K$121)</f>
        <v>6</v>
      </c>
      <c r="N112" s="501"/>
      <c r="O112" s="501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26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26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26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26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26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26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26"/>
    </row>
    <row r="113" spans="2:50" ht="14.25" hidden="1" customHeight="1" outlineLevel="1">
      <c r="B113" s="501"/>
      <c r="C113" s="203">
        <v>7</v>
      </c>
      <c r="D113" s="206" t="s">
        <v>287</v>
      </c>
      <c r="E113" s="203">
        <v>23</v>
      </c>
      <c r="F113" s="203">
        <v>2000</v>
      </c>
      <c r="G113" s="208">
        <f t="shared" si="130"/>
        <v>86.956521739130437</v>
      </c>
      <c r="H113" s="526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27"/>
      <c r="M113" s="209">
        <f>RANK(K113, K$107:$K$121)</f>
        <v>7</v>
      </c>
      <c r="N113" s="501"/>
      <c r="O113" s="501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26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26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26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26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26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26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26"/>
    </row>
    <row r="114" spans="2:50" ht="14.25" hidden="1" customHeight="1" outlineLevel="1">
      <c r="B114" s="501"/>
      <c r="C114" s="203">
        <v>8</v>
      </c>
      <c r="D114" s="206" t="s">
        <v>286</v>
      </c>
      <c r="E114" s="203">
        <v>23</v>
      </c>
      <c r="F114" s="203">
        <v>2000</v>
      </c>
      <c r="G114" s="208">
        <f t="shared" si="130"/>
        <v>86.956521739130437</v>
      </c>
      <c r="H114" s="526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27"/>
      <c r="M114" s="209">
        <f>RANK(K114, K$107:$K$121)</f>
        <v>5</v>
      </c>
      <c r="N114" s="501"/>
      <c r="O114" s="501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26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26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26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26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26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26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26"/>
    </row>
    <row r="115" spans="2:50" ht="14.25" hidden="1" customHeight="1" outlineLevel="1">
      <c r="B115" s="501"/>
      <c r="C115" s="203">
        <v>9</v>
      </c>
      <c r="D115" s="206" t="s">
        <v>288</v>
      </c>
      <c r="E115" s="203">
        <v>17</v>
      </c>
      <c r="F115" s="203">
        <v>2000</v>
      </c>
      <c r="G115" s="208">
        <f t="shared" si="130"/>
        <v>117.64705882352941</v>
      </c>
      <c r="H115" s="526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27"/>
      <c r="M115" s="209">
        <f>RANK(K115, K$107:$K$121)</f>
        <v>1</v>
      </c>
      <c r="N115" s="501"/>
      <c r="O115" s="501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26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26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26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26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26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26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26"/>
    </row>
    <row r="116" spans="2:50" ht="14.25" hidden="1" customHeight="1" outlineLevel="1">
      <c r="B116" s="501"/>
      <c r="C116" s="203">
        <v>10</v>
      </c>
      <c r="D116" s="206" t="s">
        <v>281</v>
      </c>
      <c r="E116" s="203">
        <v>22</v>
      </c>
      <c r="F116" s="203">
        <v>2000</v>
      </c>
      <c r="G116" s="208">
        <f t="shared" si="130"/>
        <v>90.909090909090907</v>
      </c>
      <c r="H116" s="526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27"/>
      <c r="M116" s="209">
        <f>RANK(K116, K$107:$K$121)</f>
        <v>4</v>
      </c>
      <c r="N116" s="501"/>
      <c r="O116" s="501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26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26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26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26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26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26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26"/>
    </row>
    <row r="117" spans="2:50" ht="14.25" hidden="1" customHeight="1" outlineLevel="1">
      <c r="B117" s="501"/>
      <c r="C117" s="203">
        <v>11</v>
      </c>
      <c r="D117" s="206" t="s">
        <v>290</v>
      </c>
      <c r="E117" s="203">
        <v>20</v>
      </c>
      <c r="F117" s="203">
        <v>2000</v>
      </c>
      <c r="G117" s="208">
        <f t="shared" si="130"/>
        <v>100</v>
      </c>
      <c r="H117" s="526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27"/>
      <c r="M117" s="209">
        <f>RANK(K117, K$107:$K$121)</f>
        <v>2</v>
      </c>
      <c r="N117" s="501"/>
      <c r="O117" s="501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26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26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26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26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26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26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7"/>
      <c r="W121" s="208"/>
      <c r="X121" s="205"/>
      <c r="Y121" s="526"/>
      <c r="Z121" s="203"/>
      <c r="AA121" s="207"/>
      <c r="AB121" s="208"/>
      <c r="AC121" s="205"/>
      <c r="AD121" s="526"/>
      <c r="AE121" s="203"/>
      <c r="AF121" s="207"/>
      <c r="AG121" s="208"/>
      <c r="AH121" s="205"/>
      <c r="AI121" s="526"/>
      <c r="AJ121" s="203"/>
      <c r="AK121" s="207"/>
      <c r="AL121" s="208"/>
      <c r="AM121" s="205"/>
      <c r="AN121" s="526"/>
      <c r="AO121" s="203"/>
      <c r="AP121" s="207"/>
      <c r="AQ121" s="208"/>
      <c r="AR121" s="205"/>
      <c r="AS121" s="526"/>
      <c r="AT121" s="203"/>
      <c r="AU121" s="207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271</v>
      </c>
      <c r="C127" s="203">
        <v>1</v>
      </c>
      <c r="D127" s="206" t="s">
        <v>272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26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27">
        <f>IFERROR(AVERAGE(K127:K141),"-")</f>
        <v>76.209164659903735</v>
      </c>
      <c r="M127" s="209">
        <f>RANK(K127, K$127:$K$141)</f>
        <v>9</v>
      </c>
      <c r="N127" s="501"/>
      <c r="O127" s="501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26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26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26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26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26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26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26">
        <f>AVERAGE(AV127:AV141)</f>
        <v>76.179090804450539</v>
      </c>
    </row>
    <row r="128" spans="2:50" ht="14.25" hidden="1" customHeight="1" outlineLevel="1">
      <c r="B128" s="501"/>
      <c r="C128" s="203">
        <v>2</v>
      </c>
      <c r="D128" s="206" t="s">
        <v>273</v>
      </c>
      <c r="E128" s="203">
        <v>26</v>
      </c>
      <c r="F128" s="203">
        <v>2000</v>
      </c>
      <c r="G128" s="208">
        <f t="shared" si="149"/>
        <v>76.92307692307692</v>
      </c>
      <c r="H128" s="526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27"/>
      <c r="M128" s="209">
        <f>RANK(K128, K$127:$K$141)</f>
        <v>10</v>
      </c>
      <c r="N128" s="501"/>
      <c r="O128" s="501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26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26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26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26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26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26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26"/>
    </row>
    <row r="129" spans="2:50" ht="14.25" hidden="1" customHeight="1" outlineLevel="1">
      <c r="B129" s="501"/>
      <c r="C129" s="203">
        <v>3</v>
      </c>
      <c r="D129" s="206" t="s">
        <v>282</v>
      </c>
      <c r="E129" s="203">
        <v>25</v>
      </c>
      <c r="F129" s="203">
        <v>2000</v>
      </c>
      <c r="G129" s="208">
        <f t="shared" si="149"/>
        <v>80</v>
      </c>
      <c r="H129" s="526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27"/>
      <c r="M129" s="209">
        <f>RANK(K129, K$127:$K$141)</f>
        <v>8</v>
      </c>
      <c r="N129" s="501"/>
      <c r="O129" s="501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26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26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26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26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26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26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26"/>
    </row>
    <row r="130" spans="2:50" ht="14.25" hidden="1" customHeight="1" outlineLevel="1">
      <c r="B130" s="501"/>
      <c r="C130" s="203">
        <v>4</v>
      </c>
      <c r="D130" s="206" t="s">
        <v>289</v>
      </c>
      <c r="E130" s="203">
        <v>22</v>
      </c>
      <c r="F130" s="203">
        <v>2000</v>
      </c>
      <c r="G130" s="208">
        <f t="shared" si="149"/>
        <v>90.909090909090907</v>
      </c>
      <c r="H130" s="526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27"/>
      <c r="M130" s="209">
        <f>RANK(K130, K$127:$K$141)</f>
        <v>3</v>
      </c>
      <c r="N130" s="501"/>
      <c r="O130" s="501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26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26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26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26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26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26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26"/>
    </row>
    <row r="131" spans="2:50" ht="14.25" hidden="1" customHeight="1" outlineLevel="1">
      <c r="B131" s="501"/>
      <c r="C131" s="203">
        <v>5</v>
      </c>
      <c r="D131" s="206" t="s">
        <v>283</v>
      </c>
      <c r="E131" s="203">
        <v>26</v>
      </c>
      <c r="F131" s="203">
        <v>2000</v>
      </c>
      <c r="G131" s="208">
        <f t="shared" si="149"/>
        <v>76.92307692307692</v>
      </c>
      <c r="H131" s="526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27"/>
      <c r="M131" s="209">
        <f>RANK(K131, K$127:$K$141)</f>
        <v>11</v>
      </c>
      <c r="N131" s="501"/>
      <c r="O131" s="501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26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26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26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26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26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26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26"/>
    </row>
    <row r="132" spans="2:50" ht="14.25" hidden="1" customHeight="1" outlineLevel="1">
      <c r="B132" s="501"/>
      <c r="C132" s="203">
        <v>6</v>
      </c>
      <c r="D132" s="206" t="s">
        <v>285</v>
      </c>
      <c r="E132" s="203">
        <v>23</v>
      </c>
      <c r="F132" s="203">
        <v>2000</v>
      </c>
      <c r="G132" s="208">
        <f t="shared" si="149"/>
        <v>86.956521739130437</v>
      </c>
      <c r="H132" s="526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27"/>
      <c r="M132" s="209">
        <f>RANK(K132, K$127:$K$141)</f>
        <v>5</v>
      </c>
      <c r="N132" s="501"/>
      <c r="O132" s="501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26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26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26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26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26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26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26"/>
    </row>
    <row r="133" spans="2:50" ht="14.25" hidden="1" customHeight="1" outlineLevel="1">
      <c r="B133" s="501"/>
      <c r="C133" s="203">
        <v>7</v>
      </c>
      <c r="D133" s="206" t="s">
        <v>287</v>
      </c>
      <c r="E133" s="203">
        <v>23</v>
      </c>
      <c r="F133" s="203">
        <v>2000</v>
      </c>
      <c r="G133" s="208">
        <f t="shared" si="149"/>
        <v>86.956521739130437</v>
      </c>
      <c r="H133" s="526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27"/>
      <c r="M133" s="209">
        <f>RANK(K133, K$127:$K$141)</f>
        <v>7</v>
      </c>
      <c r="N133" s="501"/>
      <c r="O133" s="501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26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26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26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26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26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26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26"/>
    </row>
    <row r="134" spans="2:50" ht="14.25" hidden="1" customHeight="1" outlineLevel="1">
      <c r="B134" s="501"/>
      <c r="C134" s="203">
        <v>8</v>
      </c>
      <c r="D134" s="206" t="s">
        <v>286</v>
      </c>
      <c r="E134" s="203">
        <v>23</v>
      </c>
      <c r="F134" s="203">
        <v>2000</v>
      </c>
      <c r="G134" s="208">
        <f t="shared" si="149"/>
        <v>86.956521739130437</v>
      </c>
      <c r="H134" s="526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27"/>
      <c r="M134" s="209">
        <f>RANK(K134, K$127:$K$141)</f>
        <v>6</v>
      </c>
      <c r="N134" s="501"/>
      <c r="O134" s="501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26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26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26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26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26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26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26"/>
    </row>
    <row r="135" spans="2:50" ht="14.25" hidden="1" customHeight="1" outlineLevel="1">
      <c r="B135" s="501"/>
      <c r="C135" s="203">
        <v>9</v>
      </c>
      <c r="D135" s="206" t="s">
        <v>288</v>
      </c>
      <c r="E135" s="203">
        <v>17</v>
      </c>
      <c r="F135" s="203">
        <v>2000</v>
      </c>
      <c r="G135" s="208">
        <f t="shared" si="149"/>
        <v>117.64705882352941</v>
      </c>
      <c r="H135" s="526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27"/>
      <c r="M135" s="209">
        <f>RANK(K135, K$127:$K$141)</f>
        <v>1</v>
      </c>
      <c r="N135" s="501"/>
      <c r="O135" s="501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26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26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26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26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26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26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26"/>
    </row>
    <row r="136" spans="2:50" ht="14.25" hidden="1" customHeight="1" outlineLevel="1">
      <c r="B136" s="501"/>
      <c r="C136" s="203">
        <v>10</v>
      </c>
      <c r="D136" s="206" t="s">
        <v>281</v>
      </c>
      <c r="E136" s="203">
        <v>22</v>
      </c>
      <c r="F136" s="203">
        <v>2000</v>
      </c>
      <c r="G136" s="208">
        <f t="shared" si="149"/>
        <v>90.909090909090907</v>
      </c>
      <c r="H136" s="526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27"/>
      <c r="M136" s="209">
        <f>RANK(K136, K$127:$K$141)</f>
        <v>4</v>
      </c>
      <c r="N136" s="501"/>
      <c r="O136" s="501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26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26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26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26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26"/>
      <c r="AO136" s="207"/>
      <c r="AP136" s="207"/>
      <c r="AQ136" s="208"/>
      <c r="AR136" s="205"/>
      <c r="AS136" s="526"/>
      <c r="AT136" s="207"/>
      <c r="AU136" s="207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 t="s">
        <v>290</v>
      </c>
      <c r="E137" s="203">
        <v>20</v>
      </c>
      <c r="F137" s="203">
        <v>2000</v>
      </c>
      <c r="G137" s="208">
        <f t="shared" si="149"/>
        <v>100</v>
      </c>
      <c r="H137" s="526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27"/>
      <c r="M137" s="209">
        <f>RANK(K137, K$127:$K$141)</f>
        <v>2</v>
      </c>
      <c r="N137" s="501"/>
      <c r="O137" s="501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26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26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26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26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26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26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271</v>
      </c>
      <c r="C147" s="203">
        <v>1</v>
      </c>
      <c r="D147" s="206" t="s">
        <v>272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26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27">
        <f>IFERROR(AVERAGE(K147:K161),"-")</f>
        <v>77.078467473163428</v>
      </c>
      <c r="M147" s="209">
        <f>RANK(K147, K$147:$K$161)</f>
        <v>9</v>
      </c>
      <c r="N147" s="501"/>
      <c r="O147" s="501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26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26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26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26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26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26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26">
        <f>AVERAGE(AV147:AV161)</f>
        <v>77.245811053827609</v>
      </c>
    </row>
    <row r="148" spans="2:50" ht="14.25" hidden="1" customHeight="1" outlineLevel="1">
      <c r="B148" s="501"/>
      <c r="C148" s="203">
        <v>2</v>
      </c>
      <c r="D148" s="206" t="s">
        <v>273</v>
      </c>
      <c r="E148" s="203">
        <v>26</v>
      </c>
      <c r="F148" s="203">
        <v>2000</v>
      </c>
      <c r="G148" s="208">
        <f t="shared" si="175"/>
        <v>76.92307692307692</v>
      </c>
      <c r="H148" s="526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27"/>
      <c r="M148" s="209">
        <f>RANK(K148, K$147:$K$161)</f>
        <v>10</v>
      </c>
      <c r="N148" s="501"/>
      <c r="O148" s="501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26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26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26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26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26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26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26"/>
    </row>
    <row r="149" spans="2:50" ht="14.25" hidden="1" customHeight="1" outlineLevel="1">
      <c r="B149" s="501"/>
      <c r="C149" s="203">
        <v>3</v>
      </c>
      <c r="D149" s="206" t="s">
        <v>282</v>
      </c>
      <c r="E149" s="203">
        <v>25</v>
      </c>
      <c r="F149" s="203">
        <v>2000</v>
      </c>
      <c r="G149" s="208">
        <f t="shared" si="175"/>
        <v>80</v>
      </c>
      <c r="H149" s="526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27"/>
      <c r="M149" s="209">
        <f>RANK(K149, K$147:$K$161)</f>
        <v>8</v>
      </c>
      <c r="N149" s="501"/>
      <c r="O149" s="501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26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26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26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26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26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26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26"/>
    </row>
    <row r="150" spans="2:50" ht="14.25" hidden="1" customHeight="1" outlineLevel="1">
      <c r="B150" s="501"/>
      <c r="C150" s="203">
        <v>4</v>
      </c>
      <c r="D150" s="206" t="s">
        <v>289</v>
      </c>
      <c r="E150" s="203">
        <v>22</v>
      </c>
      <c r="F150" s="203">
        <v>2000</v>
      </c>
      <c r="G150" s="208">
        <f t="shared" si="175"/>
        <v>90.909090909090907</v>
      </c>
      <c r="H150" s="526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27"/>
      <c r="M150" s="209">
        <f>RANK(K150, K$147:$K$161)</f>
        <v>4</v>
      </c>
      <c r="N150" s="501"/>
      <c r="O150" s="501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26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26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26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26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26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26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26"/>
    </row>
    <row r="151" spans="2:50" ht="14.25" hidden="1" customHeight="1" outlineLevel="1">
      <c r="B151" s="501"/>
      <c r="C151" s="203">
        <v>5</v>
      </c>
      <c r="D151" s="206" t="s">
        <v>283</v>
      </c>
      <c r="E151" s="203">
        <v>26</v>
      </c>
      <c r="F151" s="203">
        <v>2000</v>
      </c>
      <c r="G151" s="208">
        <f t="shared" si="175"/>
        <v>76.92307692307692</v>
      </c>
      <c r="H151" s="526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27"/>
      <c r="M151" s="209">
        <f>RANK(K151, K$147:$K$161)</f>
        <v>11</v>
      </c>
      <c r="N151" s="501"/>
      <c r="O151" s="501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26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26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26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26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26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26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26"/>
    </row>
    <row r="152" spans="2:50" ht="14.25" hidden="1" customHeight="1" outlineLevel="1">
      <c r="B152" s="501"/>
      <c r="C152" s="203">
        <v>6</v>
      </c>
      <c r="D152" s="206" t="s">
        <v>291</v>
      </c>
      <c r="E152" s="203">
        <v>20</v>
      </c>
      <c r="F152" s="203">
        <v>2000</v>
      </c>
      <c r="G152" s="208">
        <f t="shared" si="175"/>
        <v>100</v>
      </c>
      <c r="H152" s="526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27"/>
      <c r="M152" s="209">
        <f>RANK(K152, K$147:$K$161)</f>
        <v>3</v>
      </c>
      <c r="N152" s="501"/>
      <c r="O152" s="501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26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26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26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26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26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26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26"/>
    </row>
    <row r="153" spans="2:50" ht="14.25" hidden="1" customHeight="1" outlineLevel="1">
      <c r="B153" s="501"/>
      <c r="C153" s="203">
        <v>7</v>
      </c>
      <c r="D153" s="206" t="s">
        <v>285</v>
      </c>
      <c r="E153" s="203">
        <v>23</v>
      </c>
      <c r="F153" s="203">
        <v>2000</v>
      </c>
      <c r="G153" s="208">
        <f t="shared" si="175"/>
        <v>86.956521739130437</v>
      </c>
      <c r="H153" s="526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27"/>
      <c r="M153" s="209">
        <f>RANK(K153, K$147:$K$161)</f>
        <v>6</v>
      </c>
      <c r="N153" s="501"/>
      <c r="O153" s="501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26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26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26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26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26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26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26"/>
    </row>
    <row r="154" spans="2:50" ht="14.25" hidden="1" customHeight="1" outlineLevel="1">
      <c r="B154" s="501"/>
      <c r="C154" s="203">
        <v>8</v>
      </c>
      <c r="D154" s="206" t="s">
        <v>287</v>
      </c>
      <c r="E154" s="203">
        <v>23</v>
      </c>
      <c r="F154" s="203">
        <v>2000</v>
      </c>
      <c r="G154" s="208">
        <f t="shared" si="175"/>
        <v>86.956521739130437</v>
      </c>
      <c r="H154" s="526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27"/>
      <c r="M154" s="209">
        <f>RANK(K154, K$147:$K$161)</f>
        <v>7</v>
      </c>
      <c r="N154" s="501"/>
      <c r="O154" s="501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26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26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26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26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26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26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26"/>
    </row>
    <row r="155" spans="2:50" ht="14.25" hidden="1" customHeight="1" outlineLevel="1">
      <c r="B155" s="501"/>
      <c r="C155" s="203">
        <v>9</v>
      </c>
      <c r="D155" s="206" t="s">
        <v>286</v>
      </c>
      <c r="E155" s="203">
        <v>23</v>
      </c>
      <c r="F155" s="203">
        <v>2000</v>
      </c>
      <c r="G155" s="208">
        <f t="shared" si="175"/>
        <v>86.956521739130437</v>
      </c>
      <c r="H155" s="526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27"/>
      <c r="M155" s="209">
        <f>RANK(K155, K$147:$K$161)</f>
        <v>5</v>
      </c>
      <c r="N155" s="501"/>
      <c r="O155" s="501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26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26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26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26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26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26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26"/>
    </row>
    <row r="156" spans="2:50" ht="14.25" hidden="1" customHeight="1" outlineLevel="1">
      <c r="B156" s="501"/>
      <c r="C156" s="203">
        <v>10</v>
      </c>
      <c r="D156" s="206" t="s">
        <v>288</v>
      </c>
      <c r="E156" s="203">
        <v>17</v>
      </c>
      <c r="F156" s="203">
        <v>2000</v>
      </c>
      <c r="G156" s="208">
        <f t="shared" si="175"/>
        <v>117.64705882352941</v>
      </c>
      <c r="H156" s="526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27"/>
      <c r="M156" s="209">
        <f>RANK(K156, K$147:$K$161)</f>
        <v>1</v>
      </c>
      <c r="N156" s="501"/>
      <c r="O156" s="501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26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26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26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26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26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26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26"/>
    </row>
    <row r="157" spans="2:50" ht="14.25" hidden="1" customHeight="1" outlineLevel="1">
      <c r="B157" s="501"/>
      <c r="C157" s="203">
        <v>11</v>
      </c>
      <c r="D157" s="206" t="s">
        <v>290</v>
      </c>
      <c r="E157" s="203">
        <v>20</v>
      </c>
      <c r="F157" s="203">
        <v>2000</v>
      </c>
      <c r="G157" s="208">
        <f t="shared" si="175"/>
        <v>100</v>
      </c>
      <c r="H157" s="526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27"/>
      <c r="M157" s="209">
        <f>RANK(K157, K$147:$K$161)</f>
        <v>2</v>
      </c>
      <c r="N157" s="501"/>
      <c r="O157" s="501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26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26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26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26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26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26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271</v>
      </c>
      <c r="C167" s="203">
        <v>1</v>
      </c>
      <c r="D167" s="206" t="s">
        <v>272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26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27">
        <f>IFERROR(AVERAGE(K167:K181),"-")</f>
        <v>77.381293653569827</v>
      </c>
      <c r="M167" s="209">
        <f>RANK(K167, K$167:$K$181)</f>
        <v>9</v>
      </c>
      <c r="N167" s="501"/>
      <c r="O167" s="501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26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26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26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26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26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26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26">
        <f>AVERAGE(AV167:AV181)</f>
        <v>77.610629618758495</v>
      </c>
    </row>
    <row r="168" spans="2:50" ht="14.25" hidden="1" customHeight="1" outlineLevel="1">
      <c r="B168" s="501"/>
      <c r="C168" s="203">
        <v>2</v>
      </c>
      <c r="D168" s="206" t="s">
        <v>273</v>
      </c>
      <c r="E168" s="203">
        <v>26</v>
      </c>
      <c r="F168" s="203">
        <v>2000</v>
      </c>
      <c r="G168" s="208">
        <f t="shared" si="207"/>
        <v>76.92307692307692</v>
      </c>
      <c r="H168" s="526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27"/>
      <c r="M168" s="209">
        <f>RANK(K168, K$167:$K$181)</f>
        <v>10</v>
      </c>
      <c r="N168" s="501"/>
      <c r="O168" s="501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26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26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26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26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26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26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26"/>
    </row>
    <row r="169" spans="2:50" ht="14.25" hidden="1" customHeight="1" outlineLevel="1">
      <c r="B169" s="501"/>
      <c r="C169" s="203">
        <v>3</v>
      </c>
      <c r="D169" s="206" t="s">
        <v>282</v>
      </c>
      <c r="E169" s="203">
        <v>25</v>
      </c>
      <c r="F169" s="203">
        <v>2000</v>
      </c>
      <c r="G169" s="208">
        <f t="shared" si="207"/>
        <v>80</v>
      </c>
      <c r="H169" s="526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27"/>
      <c r="M169" s="209">
        <f>RANK(K169, K$167:$K$181)</f>
        <v>8</v>
      </c>
      <c r="N169" s="501"/>
      <c r="O169" s="501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26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26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26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26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26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26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26"/>
    </row>
    <row r="170" spans="2:50" ht="14.25" hidden="1" customHeight="1" outlineLevel="1">
      <c r="B170" s="501"/>
      <c r="C170" s="203">
        <v>4</v>
      </c>
      <c r="D170" s="206" t="s">
        <v>289</v>
      </c>
      <c r="E170" s="203">
        <v>22</v>
      </c>
      <c r="F170" s="203">
        <v>2000</v>
      </c>
      <c r="G170" s="208">
        <f t="shared" si="207"/>
        <v>90.909090909090907</v>
      </c>
      <c r="H170" s="526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27"/>
      <c r="M170" s="209">
        <f>RANK(K170, K$167:$K$181)</f>
        <v>4</v>
      </c>
      <c r="N170" s="501"/>
      <c r="O170" s="501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26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26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26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26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26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26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26"/>
    </row>
    <row r="171" spans="2:50" ht="14.25" hidden="1" customHeight="1" outlineLevel="1">
      <c r="B171" s="501"/>
      <c r="C171" s="203">
        <v>5</v>
      </c>
      <c r="D171" s="206" t="s">
        <v>283</v>
      </c>
      <c r="E171" s="203">
        <v>26</v>
      </c>
      <c r="F171" s="203">
        <v>2000</v>
      </c>
      <c r="G171" s="208">
        <f t="shared" si="207"/>
        <v>76.92307692307692</v>
      </c>
      <c r="H171" s="526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27"/>
      <c r="M171" s="209">
        <f>RANK(K171, K$167:$K$181)</f>
        <v>11</v>
      </c>
      <c r="N171" s="501"/>
      <c r="O171" s="501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26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26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26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26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26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26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26"/>
    </row>
    <row r="172" spans="2:50" ht="14.25" hidden="1" customHeight="1" outlineLevel="1">
      <c r="B172" s="501"/>
      <c r="C172" s="203">
        <v>6</v>
      </c>
      <c r="D172" s="206" t="s">
        <v>291</v>
      </c>
      <c r="E172" s="203">
        <v>20</v>
      </c>
      <c r="F172" s="203">
        <v>2000</v>
      </c>
      <c r="G172" s="208">
        <f t="shared" si="207"/>
        <v>100</v>
      </c>
      <c r="H172" s="526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27"/>
      <c r="M172" s="209">
        <f>RANK(K172, K$167:$K$181)</f>
        <v>3</v>
      </c>
      <c r="N172" s="501"/>
      <c r="O172" s="501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26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26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26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26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26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26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26"/>
    </row>
    <row r="173" spans="2:50" ht="14.25" hidden="1" customHeight="1" outlineLevel="1">
      <c r="B173" s="501"/>
      <c r="C173" s="203">
        <v>7</v>
      </c>
      <c r="D173" s="206" t="s">
        <v>285</v>
      </c>
      <c r="E173" s="203">
        <v>23</v>
      </c>
      <c r="F173" s="203">
        <v>2000</v>
      </c>
      <c r="G173" s="208">
        <f t="shared" si="207"/>
        <v>86.956521739130437</v>
      </c>
      <c r="H173" s="526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27"/>
      <c r="M173" s="209">
        <f>RANK(K173, K$167:$K$181)</f>
        <v>5</v>
      </c>
      <c r="N173" s="501"/>
      <c r="O173" s="501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26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26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26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26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26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26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26"/>
    </row>
    <row r="174" spans="2:50" ht="14.25" hidden="1" customHeight="1" outlineLevel="1">
      <c r="B174" s="501"/>
      <c r="C174" s="203">
        <v>8</v>
      </c>
      <c r="D174" s="206" t="s">
        <v>287</v>
      </c>
      <c r="E174" s="203">
        <v>23</v>
      </c>
      <c r="F174" s="203">
        <v>2000</v>
      </c>
      <c r="G174" s="208">
        <f t="shared" si="207"/>
        <v>86.956521739130437</v>
      </c>
      <c r="H174" s="526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27"/>
      <c r="M174" s="209">
        <f>RANK(K174, K$167:$K$181)</f>
        <v>7</v>
      </c>
      <c r="N174" s="501"/>
      <c r="O174" s="501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26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26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26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26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26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26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26"/>
    </row>
    <row r="175" spans="2:50" ht="14.25" hidden="1" customHeight="1" outlineLevel="1">
      <c r="B175" s="501"/>
      <c r="C175" s="203">
        <v>9</v>
      </c>
      <c r="D175" s="206" t="s">
        <v>286</v>
      </c>
      <c r="E175" s="203">
        <v>23</v>
      </c>
      <c r="F175" s="203">
        <v>2000</v>
      </c>
      <c r="G175" s="208">
        <f t="shared" si="207"/>
        <v>86.956521739130437</v>
      </c>
      <c r="H175" s="526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27"/>
      <c r="M175" s="209">
        <f>RANK(K175, K$167:$K$181)</f>
        <v>6</v>
      </c>
      <c r="N175" s="501"/>
      <c r="O175" s="501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26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26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26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26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26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26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26"/>
    </row>
    <row r="176" spans="2:50" ht="14.25" hidden="1" customHeight="1" outlineLevel="1">
      <c r="B176" s="501"/>
      <c r="C176" s="203">
        <v>10</v>
      </c>
      <c r="D176" s="206" t="s">
        <v>288</v>
      </c>
      <c r="E176" s="203">
        <v>17</v>
      </c>
      <c r="F176" s="203">
        <v>2000</v>
      </c>
      <c r="G176" s="208">
        <f t="shared" si="207"/>
        <v>117.64705882352941</v>
      </c>
      <c r="H176" s="526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27"/>
      <c r="M176" s="209">
        <f>RANK(K176, K$167:$K$181)</f>
        <v>1</v>
      </c>
      <c r="N176" s="501"/>
      <c r="O176" s="501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26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26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26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26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26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26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26"/>
    </row>
    <row r="177" spans="2:50" ht="14.25" hidden="1" customHeight="1" outlineLevel="1">
      <c r="B177" s="501"/>
      <c r="C177" s="203">
        <v>11</v>
      </c>
      <c r="D177" s="206" t="s">
        <v>290</v>
      </c>
      <c r="E177" s="203">
        <v>20</v>
      </c>
      <c r="F177" s="203">
        <v>2000</v>
      </c>
      <c r="G177" s="208">
        <f t="shared" si="207"/>
        <v>100</v>
      </c>
      <c r="H177" s="526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27"/>
      <c r="M177" s="209">
        <f>RANK(K177, K$167:$K$181)</f>
        <v>2</v>
      </c>
      <c r="N177" s="501"/>
      <c r="O177" s="501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26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26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26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26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26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26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7"/>
      <c r="W181" s="208"/>
      <c r="X181" s="205"/>
      <c r="Y181" s="526"/>
      <c r="Z181" s="203"/>
      <c r="AA181" s="207"/>
      <c r="AB181" s="208"/>
      <c r="AC181" s="205"/>
      <c r="AD181" s="526"/>
      <c r="AE181" s="203"/>
      <c r="AF181" s="207"/>
      <c r="AG181" s="208"/>
      <c r="AH181" s="205"/>
      <c r="AI181" s="526"/>
      <c r="AJ181" s="203"/>
      <c r="AK181" s="207"/>
      <c r="AL181" s="208"/>
      <c r="AM181" s="205"/>
      <c r="AN181" s="526"/>
      <c r="AO181" s="203"/>
      <c r="AP181" s="207"/>
      <c r="AQ181" s="208"/>
      <c r="AR181" s="205"/>
      <c r="AS181" s="526"/>
      <c r="AT181" s="203"/>
      <c r="AU181" s="207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271</v>
      </c>
      <c r="C187" s="203">
        <v>1</v>
      </c>
      <c r="D187" s="206" t="s">
        <v>272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26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27">
        <f>IFERROR(AVERAGE(K187:K201),"-")</f>
        <v>77.405062360637586</v>
      </c>
      <c r="M187" s="209">
        <f>RANK(K187, K$187:$K$201)</f>
        <v>10</v>
      </c>
      <c r="N187" s="501"/>
      <c r="O187" s="501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26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26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26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26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26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26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26">
        <f>AVERAGE(AV187:AV201)</f>
        <v>77.669424424424818</v>
      </c>
    </row>
    <row r="188" spans="2:50" ht="14.25" customHeight="1">
      <c r="B188" s="501"/>
      <c r="C188" s="203">
        <v>2</v>
      </c>
      <c r="D188" s="206" t="s">
        <v>273</v>
      </c>
      <c r="E188" s="203">
        <v>26</v>
      </c>
      <c r="F188" s="203">
        <v>2000</v>
      </c>
      <c r="G188" s="208">
        <f t="shared" si="233"/>
        <v>76.92307692307692</v>
      </c>
      <c r="H188" s="526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27"/>
      <c r="M188" s="209">
        <f>RANK(K188, K$187:$K$201)</f>
        <v>11</v>
      </c>
      <c r="N188" s="501"/>
      <c r="O188" s="501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26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26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26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26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26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26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26"/>
    </row>
    <row r="189" spans="2:50" ht="14.25" customHeight="1">
      <c r="B189" s="501"/>
      <c r="C189" s="203">
        <v>3</v>
      </c>
      <c r="D189" s="206" t="s">
        <v>282</v>
      </c>
      <c r="E189" s="203">
        <v>25</v>
      </c>
      <c r="F189" s="203">
        <v>2000</v>
      </c>
      <c r="G189" s="208">
        <f t="shared" si="233"/>
        <v>80</v>
      </c>
      <c r="H189" s="526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27"/>
      <c r="M189" s="209">
        <f>RANK(K189, K$187:$K$201)</f>
        <v>9</v>
      </c>
      <c r="N189" s="501"/>
      <c r="O189" s="501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26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26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26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26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26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26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26"/>
    </row>
    <row r="190" spans="2:50" ht="14.25" customHeight="1">
      <c r="B190" s="501"/>
      <c r="C190" s="203">
        <v>4</v>
      </c>
      <c r="D190" s="206" t="s">
        <v>289</v>
      </c>
      <c r="E190" s="203">
        <v>22</v>
      </c>
      <c r="F190" s="203">
        <v>2000</v>
      </c>
      <c r="G190" s="208">
        <f t="shared" si="233"/>
        <v>90.909090909090907</v>
      </c>
      <c r="H190" s="526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27"/>
      <c r="M190" s="209">
        <f>RANK(K190, K$187:$K$201)</f>
        <v>4</v>
      </c>
      <c r="N190" s="501"/>
      <c r="O190" s="501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26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26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26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26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26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26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26"/>
    </row>
    <row r="191" spans="2:50" ht="14.25" customHeight="1">
      <c r="B191" s="501"/>
      <c r="C191" s="203">
        <v>5</v>
      </c>
      <c r="D191" s="206" t="s">
        <v>283</v>
      </c>
      <c r="E191" s="203">
        <v>26</v>
      </c>
      <c r="F191" s="203">
        <v>2000</v>
      </c>
      <c r="G191" s="208">
        <f t="shared" si="233"/>
        <v>76.92307692307692</v>
      </c>
      <c r="H191" s="526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27"/>
      <c r="M191" s="209">
        <f>RANK(K191, K$187:$K$201)</f>
        <v>12</v>
      </c>
      <c r="N191" s="501"/>
      <c r="O191" s="501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26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26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26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26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26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26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26"/>
    </row>
    <row r="192" spans="2:50" ht="14.25" customHeight="1">
      <c r="B192" s="501"/>
      <c r="C192" s="203">
        <v>6</v>
      </c>
      <c r="D192" s="206" t="s">
        <v>291</v>
      </c>
      <c r="E192" s="203">
        <v>20</v>
      </c>
      <c r="F192" s="203">
        <v>2000</v>
      </c>
      <c r="G192" s="208">
        <f t="shared" si="233"/>
        <v>100</v>
      </c>
      <c r="H192" s="526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27"/>
      <c r="M192" s="209">
        <f>RANK(K192, K$187:$K$201)</f>
        <v>3</v>
      </c>
      <c r="N192" s="501"/>
      <c r="O192" s="501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26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26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26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26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26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26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26"/>
    </row>
    <row r="193" spans="2:50" ht="14.25" customHeight="1">
      <c r="B193" s="501"/>
      <c r="C193" s="203">
        <v>7</v>
      </c>
      <c r="D193" s="206" t="s">
        <v>285</v>
      </c>
      <c r="E193" s="203">
        <v>23</v>
      </c>
      <c r="F193" s="203">
        <v>2000</v>
      </c>
      <c r="G193" s="208">
        <f t="shared" si="233"/>
        <v>86.956521739130437</v>
      </c>
      <c r="H193" s="526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27"/>
      <c r="M193" s="209">
        <f>RANK(K193, K$187:$K$201)</f>
        <v>5</v>
      </c>
      <c r="N193" s="501"/>
      <c r="O193" s="501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26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26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26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26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26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26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26"/>
    </row>
    <row r="194" spans="2:50" ht="14.25" customHeight="1">
      <c r="B194" s="501"/>
      <c r="C194" s="203">
        <v>8</v>
      </c>
      <c r="D194" s="206" t="s">
        <v>287</v>
      </c>
      <c r="E194" s="203">
        <v>23</v>
      </c>
      <c r="F194" s="203">
        <v>2000</v>
      </c>
      <c r="G194" s="208">
        <f t="shared" si="233"/>
        <v>86.956521739130437</v>
      </c>
      <c r="H194" s="526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27"/>
      <c r="M194" s="209">
        <f>RANK(K194, K$187:$K$201)</f>
        <v>7</v>
      </c>
      <c r="N194" s="501"/>
      <c r="O194" s="501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26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26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26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26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26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26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26"/>
    </row>
    <row r="195" spans="2:50" ht="14.25" customHeight="1">
      <c r="B195" s="501"/>
      <c r="C195" s="203">
        <v>9</v>
      </c>
      <c r="D195" s="206" t="s">
        <v>286</v>
      </c>
      <c r="E195" s="203">
        <v>23</v>
      </c>
      <c r="F195" s="203">
        <v>2000</v>
      </c>
      <c r="G195" s="208">
        <f t="shared" si="233"/>
        <v>86.956521739130437</v>
      </c>
      <c r="H195" s="526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27"/>
      <c r="M195" s="209">
        <f>RANK(K195, K$187:$K$201)</f>
        <v>6</v>
      </c>
      <c r="N195" s="501"/>
      <c r="O195" s="501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26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26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26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26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26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26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26"/>
    </row>
    <row r="196" spans="2:50" ht="14.25" customHeight="1">
      <c r="B196" s="501"/>
      <c r="C196" s="203">
        <v>10</v>
      </c>
      <c r="D196" s="206" t="s">
        <v>288</v>
      </c>
      <c r="E196" s="203">
        <v>17</v>
      </c>
      <c r="F196" s="203">
        <v>2000</v>
      </c>
      <c r="G196" s="208">
        <f t="shared" si="233"/>
        <v>117.64705882352941</v>
      </c>
      <c r="H196" s="526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27"/>
      <c r="M196" s="209">
        <f>RANK(K196, K$187:$K$201)</f>
        <v>1</v>
      </c>
      <c r="N196" s="501"/>
      <c r="O196" s="501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26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26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26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26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26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26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26"/>
    </row>
    <row r="197" spans="2:50" ht="14.25" customHeight="1">
      <c r="B197" s="501"/>
      <c r="C197" s="203">
        <v>11</v>
      </c>
      <c r="D197" s="206" t="s">
        <v>290</v>
      </c>
      <c r="E197" s="203">
        <v>20</v>
      </c>
      <c r="F197" s="203">
        <v>2000</v>
      </c>
      <c r="G197" s="208">
        <f t="shared" si="233"/>
        <v>100</v>
      </c>
      <c r="H197" s="526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27"/>
      <c r="M197" s="209">
        <f>RANK(K197, K$187:$K$201)</f>
        <v>2</v>
      </c>
      <c r="N197" s="501"/>
      <c r="O197" s="501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26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26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26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26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26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26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26"/>
    </row>
    <row r="198" spans="2:50" ht="14.25" customHeight="1">
      <c r="B198" s="501"/>
      <c r="C198" s="203">
        <v>12</v>
      </c>
      <c r="D198" s="206" t="s">
        <v>292</v>
      </c>
      <c r="E198" s="203">
        <v>22</v>
      </c>
      <c r="F198" s="203">
        <v>2000</v>
      </c>
      <c r="G198" s="208">
        <f t="shared" si="233"/>
        <v>90.909090909090907</v>
      </c>
      <c r="H198" s="526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27"/>
      <c r="M198" s="209">
        <f>RANK(K198, K$187:$K$201)</f>
        <v>8</v>
      </c>
      <c r="N198" s="501"/>
      <c r="O198" s="501"/>
      <c r="P198" s="207"/>
      <c r="Q198" s="207"/>
      <c r="R198" s="208"/>
      <c r="S198" s="205"/>
      <c r="T198" s="526"/>
      <c r="U198" s="207"/>
      <c r="V198" s="207"/>
      <c r="W198" s="208"/>
      <c r="X198" s="205"/>
      <c r="Y198" s="526"/>
      <c r="Z198" s="207"/>
      <c r="AA198" s="207"/>
      <c r="AB198" s="208"/>
      <c r="AC198" s="205"/>
      <c r="AD198" s="526"/>
      <c r="AE198" s="207"/>
      <c r="AF198" s="207"/>
      <c r="AG198" s="208"/>
      <c r="AH198" s="205"/>
      <c r="AI198" s="526"/>
      <c r="AJ198" s="207"/>
      <c r="AK198" s="207"/>
      <c r="AL198" s="208"/>
      <c r="AM198" s="205"/>
      <c r="AN198" s="526"/>
      <c r="AO198" s="207"/>
      <c r="AP198" s="207"/>
      <c r="AQ198" s="208"/>
      <c r="AR198" s="205"/>
      <c r="AS198" s="526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7"/>
      <c r="Q199" s="207"/>
      <c r="R199" s="208"/>
      <c r="S199" s="205"/>
      <c r="T199" s="526"/>
      <c r="U199" s="207"/>
      <c r="V199" s="207"/>
      <c r="W199" s="208"/>
      <c r="X199" s="205"/>
      <c r="Y199" s="526"/>
      <c r="Z199" s="207"/>
      <c r="AA199" s="207"/>
      <c r="AB199" s="208"/>
      <c r="AC199" s="205"/>
      <c r="AD199" s="526"/>
      <c r="AE199" s="207"/>
      <c r="AF199" s="207"/>
      <c r="AG199" s="208"/>
      <c r="AH199" s="205"/>
      <c r="AI199" s="526"/>
      <c r="AJ199" s="207"/>
      <c r="AK199" s="207"/>
      <c r="AL199" s="208"/>
      <c r="AM199" s="205"/>
      <c r="AN199" s="526"/>
      <c r="AO199" s="207"/>
      <c r="AP199" s="207"/>
      <c r="AQ199" s="208"/>
      <c r="AR199" s="205"/>
      <c r="AS199" s="526"/>
      <c r="AT199" s="207"/>
      <c r="AU199" s="207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7"/>
      <c r="W201" s="208"/>
      <c r="X201" s="205"/>
      <c r="Y201" s="526"/>
      <c r="Z201" s="203"/>
      <c r="AA201" s="207"/>
      <c r="AB201" s="208"/>
      <c r="AC201" s="205"/>
      <c r="AD201" s="526"/>
      <c r="AE201" s="203"/>
      <c r="AF201" s="207"/>
      <c r="AG201" s="208"/>
      <c r="AH201" s="205"/>
      <c r="AI201" s="526"/>
      <c r="AJ201" s="203"/>
      <c r="AK201" s="207"/>
      <c r="AL201" s="208"/>
      <c r="AM201" s="205"/>
      <c r="AN201" s="526"/>
      <c r="AO201" s="203"/>
      <c r="AP201" s="207"/>
      <c r="AQ201" s="208"/>
      <c r="AR201" s="205"/>
      <c r="AS201" s="526"/>
      <c r="AT201" s="203"/>
      <c r="AU201" s="207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271</v>
      </c>
      <c r="C207" s="203">
        <v>1</v>
      </c>
      <c r="D207" s="206" t="s">
        <v>272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26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27">
        <f>IFERROR(AVERAGE(K207:K221),"-")</f>
        <v>78.332030467781976</v>
      </c>
      <c r="M207" s="209">
        <f>RANK(K207, K$207:$K$221)</f>
        <v>10</v>
      </c>
      <c r="N207" s="501"/>
      <c r="O207" s="501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26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26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26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26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26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26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26">
        <f>AVERAGE(AV207:AV221)</f>
        <v>79.726323713612928</v>
      </c>
    </row>
    <row r="208" spans="2:50" ht="14.25" customHeight="1">
      <c r="B208" s="501"/>
      <c r="C208" s="203">
        <v>2</v>
      </c>
      <c r="D208" s="206" t="s">
        <v>273</v>
      </c>
      <c r="E208" s="203">
        <v>26</v>
      </c>
      <c r="F208" s="203">
        <v>2000</v>
      </c>
      <c r="G208" s="208">
        <f t="shared" si="259"/>
        <v>76.92307692307692</v>
      </c>
      <c r="H208" s="526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27"/>
      <c r="M208" s="209">
        <f>RANK(K208, K$207:$K$221)</f>
        <v>12</v>
      </c>
      <c r="N208" s="501"/>
      <c r="O208" s="501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26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26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26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26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26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26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26"/>
    </row>
    <row r="209" spans="2:50" ht="14.25" customHeight="1">
      <c r="B209" s="501"/>
      <c r="C209" s="203">
        <v>3</v>
      </c>
      <c r="D209" s="206" t="s">
        <v>282</v>
      </c>
      <c r="E209" s="203">
        <v>25</v>
      </c>
      <c r="F209" s="203">
        <v>2000</v>
      </c>
      <c r="G209" s="208">
        <f t="shared" si="259"/>
        <v>80</v>
      </c>
      <c r="H209" s="526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27"/>
      <c r="M209" s="209">
        <f>RANK(K209, K$207:$K$221)</f>
        <v>9</v>
      </c>
      <c r="N209" s="501"/>
      <c r="O209" s="501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26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26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26"/>
      <c r="AE209" s="207"/>
      <c r="AF209" s="207"/>
      <c r="AG209" s="208"/>
      <c r="AH209" s="205"/>
      <c r="AI209" s="526"/>
      <c r="AJ209" s="207"/>
      <c r="AK209" s="207"/>
      <c r="AL209" s="208"/>
      <c r="AM209" s="205"/>
      <c r="AN209" s="526"/>
      <c r="AO209" s="207"/>
      <c r="AP209" s="207"/>
      <c r="AQ209" s="208"/>
      <c r="AR209" s="205"/>
      <c r="AS209" s="526"/>
      <c r="AT209" s="207"/>
      <c r="AU209" s="207"/>
      <c r="AV209" s="208"/>
      <c r="AW209" s="205"/>
      <c r="AX209" s="526"/>
    </row>
    <row r="210" spans="2:50" ht="14.25" customHeight="1">
      <c r="B210" s="501"/>
      <c r="C210" s="203">
        <v>4</v>
      </c>
      <c r="D210" s="206" t="s">
        <v>289</v>
      </c>
      <c r="E210" s="203">
        <v>22</v>
      </c>
      <c r="F210" s="203">
        <v>2000</v>
      </c>
      <c r="G210" s="208">
        <f t="shared" si="259"/>
        <v>90.909090909090907</v>
      </c>
      <c r="H210" s="526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27"/>
      <c r="M210" s="209">
        <f>RANK(K210, K$207:$K$221)</f>
        <v>4</v>
      </c>
      <c r="N210" s="501"/>
      <c r="O210" s="501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26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26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26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26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26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26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26"/>
    </row>
    <row r="211" spans="2:50" ht="14.25" customHeight="1">
      <c r="B211" s="501"/>
      <c r="C211" s="203">
        <v>5</v>
      </c>
      <c r="D211" s="206" t="s">
        <v>283</v>
      </c>
      <c r="E211" s="203">
        <v>26</v>
      </c>
      <c r="F211" s="203">
        <v>2000</v>
      </c>
      <c r="G211" s="208">
        <f t="shared" si="259"/>
        <v>76.92307692307692</v>
      </c>
      <c r="H211" s="526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27"/>
      <c r="M211" s="209">
        <f>RANK(K211, K$207:$K$221)</f>
        <v>11</v>
      </c>
      <c r="N211" s="501"/>
      <c r="O211" s="501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26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26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26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26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26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26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26"/>
    </row>
    <row r="212" spans="2:50" ht="14.25" customHeight="1">
      <c r="B212" s="501"/>
      <c r="C212" s="203">
        <v>6</v>
      </c>
      <c r="D212" s="206" t="s">
        <v>291</v>
      </c>
      <c r="E212" s="203">
        <v>20</v>
      </c>
      <c r="F212" s="203">
        <v>2000</v>
      </c>
      <c r="G212" s="208">
        <f t="shared" si="259"/>
        <v>100</v>
      </c>
      <c r="H212" s="526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27"/>
      <c r="M212" s="209">
        <f>RANK(K212, K$207:$K$221)</f>
        <v>3</v>
      </c>
      <c r="N212" s="501"/>
      <c r="O212" s="501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26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26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26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26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26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26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26"/>
    </row>
    <row r="213" spans="2:50" ht="14.25" customHeight="1">
      <c r="B213" s="501"/>
      <c r="C213" s="203">
        <v>7</v>
      </c>
      <c r="D213" s="206" t="s">
        <v>285</v>
      </c>
      <c r="E213" s="203">
        <v>23</v>
      </c>
      <c r="F213" s="203">
        <v>2000</v>
      </c>
      <c r="G213" s="208">
        <f t="shared" si="259"/>
        <v>86.956521739130437</v>
      </c>
      <c r="H213" s="526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27"/>
      <c r="M213" s="209">
        <f>RANK(K213, K$207:$K$221)</f>
        <v>7</v>
      </c>
      <c r="N213" s="501"/>
      <c r="O213" s="501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26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26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26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26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26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26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26"/>
    </row>
    <row r="214" spans="2:50" ht="14.25" customHeight="1">
      <c r="B214" s="501"/>
      <c r="C214" s="203">
        <v>8</v>
      </c>
      <c r="D214" s="206" t="s">
        <v>287</v>
      </c>
      <c r="E214" s="203">
        <v>23</v>
      </c>
      <c r="F214" s="203">
        <v>2000</v>
      </c>
      <c r="G214" s="208">
        <f t="shared" si="259"/>
        <v>86.956521739130437</v>
      </c>
      <c r="H214" s="526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27"/>
      <c r="M214" s="209">
        <f>RANK(K214, K$207:$K$221)</f>
        <v>8</v>
      </c>
      <c r="N214" s="501"/>
      <c r="O214" s="501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26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26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26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26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26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26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26"/>
    </row>
    <row r="215" spans="2:50" ht="14.25" customHeight="1">
      <c r="B215" s="501"/>
      <c r="C215" s="203">
        <v>9</v>
      </c>
      <c r="D215" s="206" t="s">
        <v>286</v>
      </c>
      <c r="E215" s="203">
        <v>23</v>
      </c>
      <c r="F215" s="203">
        <v>2000</v>
      </c>
      <c r="G215" s="208">
        <f t="shared" si="259"/>
        <v>86.956521739130437</v>
      </c>
      <c r="H215" s="526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27"/>
      <c r="M215" s="209">
        <f>RANK(K215, K$207:$K$221)</f>
        <v>6</v>
      </c>
      <c r="N215" s="501"/>
      <c r="O215" s="501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26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26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26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26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26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26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26"/>
    </row>
    <row r="216" spans="2:50" ht="14.25" customHeight="1">
      <c r="B216" s="501"/>
      <c r="C216" s="203">
        <v>10</v>
      </c>
      <c r="D216" s="206" t="s">
        <v>288</v>
      </c>
      <c r="E216" s="203">
        <v>17</v>
      </c>
      <c r="F216" s="203">
        <v>2000</v>
      </c>
      <c r="G216" s="208">
        <f t="shared" si="259"/>
        <v>117.64705882352941</v>
      </c>
      <c r="H216" s="526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27"/>
      <c r="M216" s="209">
        <f>RANK(K216, K$207:$K$221)</f>
        <v>1</v>
      </c>
      <c r="N216" s="501"/>
      <c r="O216" s="501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26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26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26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26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26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26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26"/>
    </row>
    <row r="217" spans="2:50" ht="14.25" customHeight="1">
      <c r="B217" s="501"/>
      <c r="C217" s="203">
        <v>11</v>
      </c>
      <c r="D217" s="206" t="s">
        <v>290</v>
      </c>
      <c r="E217" s="203">
        <v>20</v>
      </c>
      <c r="F217" s="203">
        <v>2000</v>
      </c>
      <c r="G217" s="208">
        <f t="shared" si="259"/>
        <v>100</v>
      </c>
      <c r="H217" s="526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27"/>
      <c r="M217" s="209">
        <f>RANK(K217, K$207:$K$221)</f>
        <v>2</v>
      </c>
      <c r="N217" s="501"/>
      <c r="O217" s="501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26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26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26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26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26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26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26"/>
    </row>
    <row r="218" spans="2:50" ht="14.25" customHeight="1">
      <c r="B218" s="501"/>
      <c r="C218" s="203">
        <v>12</v>
      </c>
      <c r="D218" s="206" t="s">
        <v>292</v>
      </c>
      <c r="E218" s="203">
        <v>22</v>
      </c>
      <c r="F218" s="203">
        <v>2000</v>
      </c>
      <c r="G218" s="208">
        <f t="shared" si="259"/>
        <v>90.909090909090907</v>
      </c>
      <c r="H218" s="526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27"/>
      <c r="M218" s="209">
        <f>RANK(K218, K$207:$K$221)</f>
        <v>5</v>
      </c>
      <c r="N218" s="501"/>
      <c r="O218" s="501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26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26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26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26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26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26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7"/>
      <c r="W221" s="208"/>
      <c r="X221" s="205"/>
      <c r="Y221" s="526"/>
      <c r="Z221" s="203"/>
      <c r="AA221" s="207"/>
      <c r="AB221" s="208"/>
      <c r="AC221" s="205"/>
      <c r="AD221" s="526"/>
      <c r="AE221" s="203"/>
      <c r="AF221" s="207"/>
      <c r="AG221" s="208"/>
      <c r="AH221" s="205"/>
      <c r="AI221" s="526"/>
      <c r="AJ221" s="203"/>
      <c r="AK221" s="207"/>
      <c r="AL221" s="208"/>
      <c r="AM221" s="205"/>
      <c r="AN221" s="526"/>
      <c r="AO221" s="203"/>
      <c r="AP221" s="207"/>
      <c r="AQ221" s="208"/>
      <c r="AR221" s="205"/>
      <c r="AS221" s="526"/>
      <c r="AT221" s="203"/>
      <c r="AU221" s="207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501" t="s">
        <v>271</v>
      </c>
      <c r="C227" s="203">
        <v>1</v>
      </c>
      <c r="D227" s="206" t="s">
        <v>272</v>
      </c>
      <c r="E227" s="203">
        <v>25</v>
      </c>
      <c r="F227" s="203">
        <v>2000</v>
      </c>
      <c r="G227" s="208">
        <f t="shared" ref="G227:G237" si="285">F227/E227</f>
        <v>80</v>
      </c>
      <c r="H227" s="526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27">
        <f>IFERROR(AVERAGE(K227:K241),"-")</f>
        <v>80.279378024315236</v>
      </c>
      <c r="M227" s="209">
        <f>RANK(K227, K$227:$K$241)</f>
        <v>9</v>
      </c>
      <c r="N227" s="501"/>
      <c r="O227" s="501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26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26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26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26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26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26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26">
        <f>AVERAGE(AV227:AV241)</f>
        <v>80.314529980745547</v>
      </c>
    </row>
    <row r="228" spans="2:50" ht="14.25" customHeight="1">
      <c r="B228" s="501"/>
      <c r="C228" s="203">
        <v>2</v>
      </c>
      <c r="D228" s="206" t="s">
        <v>273</v>
      </c>
      <c r="E228" s="203">
        <v>25</v>
      </c>
      <c r="F228" s="203">
        <v>2000</v>
      </c>
      <c r="G228" s="208">
        <f t="shared" si="285"/>
        <v>80</v>
      </c>
      <c r="H228" s="526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27"/>
      <c r="M228" s="209">
        <f>RANK(K228, K$227:$K$241)</f>
        <v>10</v>
      </c>
      <c r="N228" s="501"/>
      <c r="O228" s="501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26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26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26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26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26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26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26"/>
    </row>
    <row r="229" spans="2:50" ht="14.25" customHeight="1">
      <c r="B229" s="501"/>
      <c r="C229" s="203">
        <v>3</v>
      </c>
      <c r="D229" s="206" t="s">
        <v>289</v>
      </c>
      <c r="E229" s="203">
        <v>22</v>
      </c>
      <c r="F229" s="203">
        <v>2000</v>
      </c>
      <c r="G229" s="208">
        <f t="shared" si="285"/>
        <v>90.909090909090907</v>
      </c>
      <c r="H229" s="526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27"/>
      <c r="M229" s="209">
        <f>RANK(K229, K$227:$K$241)</f>
        <v>5</v>
      </c>
      <c r="N229" s="501"/>
      <c r="O229" s="501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26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26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26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26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26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26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26"/>
    </row>
    <row r="230" spans="2:50" ht="14.25" customHeight="1">
      <c r="B230" s="501"/>
      <c r="C230" s="203">
        <v>4</v>
      </c>
      <c r="D230" s="206" t="s">
        <v>283</v>
      </c>
      <c r="E230" s="203">
        <v>26</v>
      </c>
      <c r="F230" s="203">
        <v>2000</v>
      </c>
      <c r="G230" s="208">
        <f t="shared" si="285"/>
        <v>76.92307692307692</v>
      </c>
      <c r="H230" s="526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27"/>
      <c r="M230" s="209">
        <f>RANK(K230, K$227:$K$241)</f>
        <v>11</v>
      </c>
      <c r="N230" s="501"/>
      <c r="O230" s="501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26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26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26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26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26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26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26"/>
    </row>
    <row r="231" spans="2:50" ht="14.25" customHeight="1">
      <c r="B231" s="501"/>
      <c r="C231" s="203">
        <v>5</v>
      </c>
      <c r="D231" s="206" t="s">
        <v>291</v>
      </c>
      <c r="E231" s="203">
        <v>20</v>
      </c>
      <c r="F231" s="203">
        <v>2000</v>
      </c>
      <c r="G231" s="208">
        <f t="shared" si="285"/>
        <v>100</v>
      </c>
      <c r="H231" s="526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27"/>
      <c r="M231" s="209">
        <f>RANK(K231, K$227:$K$241)</f>
        <v>3</v>
      </c>
      <c r="N231" s="501"/>
      <c r="O231" s="501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26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26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26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26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26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26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26"/>
    </row>
    <row r="232" spans="2:50" ht="14.25" customHeight="1">
      <c r="B232" s="501"/>
      <c r="C232" s="203">
        <v>6</v>
      </c>
      <c r="D232" s="206" t="s">
        <v>285</v>
      </c>
      <c r="E232" s="203">
        <v>23</v>
      </c>
      <c r="F232" s="203">
        <v>2000</v>
      </c>
      <c r="G232" s="208">
        <f t="shared" si="285"/>
        <v>86.956521739130437</v>
      </c>
      <c r="H232" s="526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27"/>
      <c r="M232" s="209">
        <f>RANK(K232, K$227:$K$241)</f>
        <v>8</v>
      </c>
      <c r="N232" s="501"/>
      <c r="O232" s="501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26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26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26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26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26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26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26"/>
    </row>
    <row r="233" spans="2:50" ht="14.25" customHeight="1">
      <c r="B233" s="501"/>
      <c r="C233" s="203">
        <v>7</v>
      </c>
      <c r="D233" s="206" t="s">
        <v>287</v>
      </c>
      <c r="E233" s="203">
        <v>23</v>
      </c>
      <c r="F233" s="203">
        <v>2000</v>
      </c>
      <c r="G233" s="208">
        <f t="shared" si="285"/>
        <v>86.956521739130437</v>
      </c>
      <c r="H233" s="526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27"/>
      <c r="M233" s="209">
        <f>RANK(K233, K$227:$K$241)</f>
        <v>7</v>
      </c>
      <c r="N233" s="501"/>
      <c r="O233" s="501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26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26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26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26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26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26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26"/>
    </row>
    <row r="234" spans="2:50" ht="14.25" customHeight="1">
      <c r="B234" s="501"/>
      <c r="C234" s="203">
        <v>8</v>
      </c>
      <c r="D234" s="206" t="s">
        <v>286</v>
      </c>
      <c r="E234" s="203">
        <v>23</v>
      </c>
      <c r="F234" s="203">
        <v>2000</v>
      </c>
      <c r="G234" s="208">
        <f t="shared" si="285"/>
        <v>86.956521739130437</v>
      </c>
      <c r="H234" s="526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27"/>
      <c r="M234" s="209">
        <f>RANK(K234, K$227:$K$241)</f>
        <v>6</v>
      </c>
      <c r="N234" s="501"/>
      <c r="O234" s="501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26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26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26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26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26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26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26"/>
    </row>
    <row r="235" spans="2:50" ht="14.25" customHeight="1">
      <c r="B235" s="501"/>
      <c r="C235" s="203">
        <v>9</v>
      </c>
      <c r="D235" s="206" t="s">
        <v>288</v>
      </c>
      <c r="E235" s="203">
        <v>17</v>
      </c>
      <c r="F235" s="203">
        <v>2000</v>
      </c>
      <c r="G235" s="208">
        <f t="shared" si="285"/>
        <v>117.64705882352941</v>
      </c>
      <c r="H235" s="526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27"/>
      <c r="M235" s="209">
        <f>RANK(K235, K$227:$K$241)</f>
        <v>1</v>
      </c>
      <c r="N235" s="501"/>
      <c r="O235" s="501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26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26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26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26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26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26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26"/>
    </row>
    <row r="236" spans="2:50" ht="14.25" customHeight="1">
      <c r="B236" s="501"/>
      <c r="C236" s="203">
        <v>10</v>
      </c>
      <c r="D236" s="206" t="s">
        <v>290</v>
      </c>
      <c r="E236" s="203">
        <v>20</v>
      </c>
      <c r="F236" s="203">
        <v>2000</v>
      </c>
      <c r="G236" s="208">
        <f t="shared" si="285"/>
        <v>100</v>
      </c>
      <c r="H236" s="526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27"/>
      <c r="M236" s="209">
        <f>RANK(K236, K$227:$K$241)</f>
        <v>2</v>
      </c>
      <c r="N236" s="501"/>
      <c r="O236" s="501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26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26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26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26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26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26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26"/>
    </row>
    <row r="237" spans="2:50" ht="14.25" customHeight="1">
      <c r="B237" s="501"/>
      <c r="C237" s="203">
        <v>11</v>
      </c>
      <c r="D237" s="206" t="s">
        <v>292</v>
      </c>
      <c r="E237" s="203">
        <v>21</v>
      </c>
      <c r="F237" s="203">
        <v>2000</v>
      </c>
      <c r="G237" s="208">
        <f t="shared" si="285"/>
        <v>95.238095238095241</v>
      </c>
      <c r="H237" s="526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27"/>
      <c r="M237" s="209">
        <f>RANK(K237, K$227:$K$241)</f>
        <v>4</v>
      </c>
      <c r="N237" s="501"/>
      <c r="O237" s="501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26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26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26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26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26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26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7"/>
      <c r="W241" s="208"/>
      <c r="X241" s="205"/>
      <c r="Y241" s="526"/>
      <c r="Z241" s="203"/>
      <c r="AA241" s="207"/>
      <c r="AB241" s="208"/>
      <c r="AC241" s="205"/>
      <c r="AD241" s="526"/>
      <c r="AE241" s="203"/>
      <c r="AF241" s="207"/>
      <c r="AG241" s="208"/>
      <c r="AH241" s="205"/>
      <c r="AI241" s="526"/>
      <c r="AJ241" s="203"/>
      <c r="AK241" s="207"/>
      <c r="AL241" s="208"/>
      <c r="AM241" s="205"/>
      <c r="AN241" s="526"/>
      <c r="AO241" s="203"/>
      <c r="AP241" s="207"/>
      <c r="AQ241" s="208"/>
      <c r="AR241" s="205"/>
      <c r="AS241" s="526"/>
      <c r="AT241" s="203"/>
      <c r="AU241" s="207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271</v>
      </c>
      <c r="C247" s="203">
        <v>1</v>
      </c>
      <c r="D247" s="206" t="s">
        <v>272</v>
      </c>
      <c r="E247" s="203">
        <v>25</v>
      </c>
      <c r="F247" s="203">
        <v>2000</v>
      </c>
      <c r="G247" s="208">
        <f t="shared" ref="G247:G257" si="311">F247/E247</f>
        <v>80</v>
      </c>
      <c r="H247" s="526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27">
        <f>IFERROR(AVERAGE(K247:K261),"-")</f>
        <v>80.334513459828358</v>
      </c>
      <c r="M247" s="209">
        <f>RANK(K247, K$247:$K$261)</f>
        <v>9</v>
      </c>
      <c r="N247" s="501"/>
      <c r="O247" s="501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26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26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26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26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26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26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26">
        <f>AVERAGE(AV247:AV261)</f>
        <v>80.351835674508706</v>
      </c>
    </row>
    <row r="248" spans="2:50" ht="14.25" customHeight="1">
      <c r="B248" s="501"/>
      <c r="C248" s="203">
        <v>2</v>
      </c>
      <c r="D248" s="206" t="s">
        <v>273</v>
      </c>
      <c r="E248" s="203">
        <v>25</v>
      </c>
      <c r="F248" s="203">
        <v>2000</v>
      </c>
      <c r="G248" s="208">
        <f t="shared" si="311"/>
        <v>80</v>
      </c>
      <c r="H248" s="526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27"/>
      <c r="M248" s="209">
        <f>RANK(K248, K$247:$K$261)</f>
        <v>10</v>
      </c>
      <c r="N248" s="501"/>
      <c r="O248" s="501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26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26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26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26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26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26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26"/>
    </row>
    <row r="249" spans="2:50" ht="14.25" customHeight="1">
      <c r="B249" s="501"/>
      <c r="C249" s="203">
        <v>3</v>
      </c>
      <c r="D249" s="206" t="s">
        <v>289</v>
      </c>
      <c r="E249" s="203">
        <v>22</v>
      </c>
      <c r="F249" s="203">
        <v>2000</v>
      </c>
      <c r="G249" s="208">
        <f t="shared" si="311"/>
        <v>90.909090909090907</v>
      </c>
      <c r="H249" s="526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27"/>
      <c r="M249" s="209">
        <f>RANK(K249, K$247:$K$261)</f>
        <v>5</v>
      </c>
      <c r="N249" s="501"/>
      <c r="O249" s="501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26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26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26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26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26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26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26"/>
    </row>
    <row r="250" spans="2:50" ht="14.25" customHeight="1">
      <c r="B250" s="501"/>
      <c r="C250" s="203">
        <v>4</v>
      </c>
      <c r="D250" s="206" t="s">
        <v>283</v>
      </c>
      <c r="E250" s="203">
        <v>26</v>
      </c>
      <c r="F250" s="203">
        <v>2000</v>
      </c>
      <c r="G250" s="208">
        <f t="shared" si="311"/>
        <v>76.92307692307692</v>
      </c>
      <c r="H250" s="526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27"/>
      <c r="M250" s="209">
        <f>RANK(K250, K$247:$K$261)</f>
        <v>11</v>
      </c>
      <c r="N250" s="501"/>
      <c r="O250" s="501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26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26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26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26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26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26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26"/>
    </row>
    <row r="251" spans="2:50" ht="14.25" customHeight="1">
      <c r="B251" s="501"/>
      <c r="C251" s="203">
        <v>5</v>
      </c>
      <c r="D251" s="206" t="s">
        <v>291</v>
      </c>
      <c r="E251" s="203">
        <v>20</v>
      </c>
      <c r="F251" s="203">
        <v>2000</v>
      </c>
      <c r="G251" s="208">
        <f t="shared" si="311"/>
        <v>100</v>
      </c>
      <c r="H251" s="526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27"/>
      <c r="M251" s="209">
        <f>RANK(K251, K$247:$K$261)</f>
        <v>3</v>
      </c>
      <c r="N251" s="501"/>
      <c r="O251" s="501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26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26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26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26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26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26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26"/>
    </row>
    <row r="252" spans="2:50" ht="14.25" customHeight="1">
      <c r="B252" s="501"/>
      <c r="C252" s="203">
        <v>6</v>
      </c>
      <c r="D252" s="206" t="s">
        <v>285</v>
      </c>
      <c r="E252" s="203">
        <v>23</v>
      </c>
      <c r="F252" s="203">
        <v>2000</v>
      </c>
      <c r="G252" s="208">
        <f t="shared" si="311"/>
        <v>86.956521739130437</v>
      </c>
      <c r="H252" s="526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27"/>
      <c r="M252" s="209">
        <f>RANK(K252, K$247:$K$261)</f>
        <v>8</v>
      </c>
      <c r="N252" s="501"/>
      <c r="O252" s="501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26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26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26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26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26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26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26"/>
    </row>
    <row r="253" spans="2:50" ht="14.25" customHeight="1">
      <c r="B253" s="501"/>
      <c r="C253" s="203">
        <v>7</v>
      </c>
      <c r="D253" s="206" t="s">
        <v>287</v>
      </c>
      <c r="E253" s="203">
        <v>23</v>
      </c>
      <c r="F253" s="203">
        <v>2000</v>
      </c>
      <c r="G253" s="208">
        <f t="shared" si="311"/>
        <v>86.956521739130437</v>
      </c>
      <c r="H253" s="526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27"/>
      <c r="M253" s="209">
        <f>RANK(K253, K$247:$K$261)</f>
        <v>7</v>
      </c>
      <c r="N253" s="501"/>
      <c r="O253" s="501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26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26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26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26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26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26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26"/>
    </row>
    <row r="254" spans="2:50" ht="14.25" customHeight="1">
      <c r="B254" s="501"/>
      <c r="C254" s="203">
        <v>8</v>
      </c>
      <c r="D254" s="206" t="s">
        <v>286</v>
      </c>
      <c r="E254" s="203">
        <v>23</v>
      </c>
      <c r="F254" s="203">
        <v>2000</v>
      </c>
      <c r="G254" s="208">
        <f t="shared" si="311"/>
        <v>86.956521739130437</v>
      </c>
      <c r="H254" s="526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27"/>
      <c r="M254" s="209">
        <f>RANK(K254, K$247:$K$261)</f>
        <v>6</v>
      </c>
      <c r="N254" s="501"/>
      <c r="O254" s="501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26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26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26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26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26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26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26"/>
    </row>
    <row r="255" spans="2:50" ht="14.25" customHeight="1">
      <c r="B255" s="501"/>
      <c r="C255" s="203">
        <v>9</v>
      </c>
      <c r="D255" s="206" t="s">
        <v>288</v>
      </c>
      <c r="E255" s="203">
        <v>17</v>
      </c>
      <c r="F255" s="203">
        <v>2000</v>
      </c>
      <c r="G255" s="208">
        <f t="shared" si="311"/>
        <v>117.64705882352941</v>
      </c>
      <c r="H255" s="526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27"/>
      <c r="M255" s="209">
        <f>RANK(K255, K$247:$K$261)</f>
        <v>1</v>
      </c>
      <c r="N255" s="501"/>
      <c r="O255" s="501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26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26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26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26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26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26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26"/>
    </row>
    <row r="256" spans="2:50" ht="14.25" customHeight="1">
      <c r="B256" s="501"/>
      <c r="C256" s="203">
        <v>10</v>
      </c>
      <c r="D256" s="206" t="s">
        <v>290</v>
      </c>
      <c r="E256" s="203">
        <v>20</v>
      </c>
      <c r="F256" s="203">
        <v>2000</v>
      </c>
      <c r="G256" s="208">
        <f t="shared" si="311"/>
        <v>100</v>
      </c>
      <c r="H256" s="526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27"/>
      <c r="M256" s="209">
        <f>RANK(K256, K$247:$K$261)</f>
        <v>2</v>
      </c>
      <c r="N256" s="501"/>
      <c r="O256" s="501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26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26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26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26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26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26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26"/>
    </row>
    <row r="257" spans="2:50" ht="14.25" customHeight="1">
      <c r="B257" s="501"/>
      <c r="C257" s="203">
        <v>11</v>
      </c>
      <c r="D257" s="206" t="s">
        <v>292</v>
      </c>
      <c r="E257" s="203">
        <v>21</v>
      </c>
      <c r="F257" s="203">
        <v>2000</v>
      </c>
      <c r="G257" s="208">
        <f t="shared" si="311"/>
        <v>95.238095238095241</v>
      </c>
      <c r="H257" s="526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27"/>
      <c r="M257" s="209">
        <f>RANK(K257, K$247:$K$261)</f>
        <v>4</v>
      </c>
      <c r="N257" s="501"/>
      <c r="O257" s="501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26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26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26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26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26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26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7"/>
      <c r="Q258" s="207"/>
      <c r="R258" s="208"/>
      <c r="S258" s="205"/>
      <c r="T258" s="526"/>
      <c r="U258" s="207"/>
      <c r="V258" s="207"/>
      <c r="W258" s="208"/>
      <c r="X258" s="205"/>
      <c r="Y258" s="526"/>
      <c r="Z258" s="207"/>
      <c r="AA258" s="207"/>
      <c r="AB258" s="208"/>
      <c r="AC258" s="205"/>
      <c r="AD258" s="526"/>
      <c r="AE258" s="207"/>
      <c r="AF258" s="207"/>
      <c r="AG258" s="208"/>
      <c r="AH258" s="205"/>
      <c r="AI258" s="526"/>
      <c r="AJ258" s="207"/>
      <c r="AK258" s="207"/>
      <c r="AL258" s="208"/>
      <c r="AM258" s="205"/>
      <c r="AN258" s="526"/>
      <c r="AO258" s="207"/>
      <c r="AP258" s="207"/>
      <c r="AQ258" s="208"/>
      <c r="AR258" s="205"/>
      <c r="AS258" s="526"/>
      <c r="AT258" s="207"/>
      <c r="AU258" s="207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7"/>
      <c r="Q259" s="207"/>
      <c r="R259" s="208"/>
      <c r="S259" s="205"/>
      <c r="T259" s="526"/>
      <c r="U259" s="207"/>
      <c r="V259" s="207"/>
      <c r="W259" s="208"/>
      <c r="X259" s="205"/>
      <c r="Y259" s="526"/>
      <c r="Z259" s="207"/>
      <c r="AA259" s="207"/>
      <c r="AB259" s="208"/>
      <c r="AC259" s="205"/>
      <c r="AD259" s="526"/>
      <c r="AE259" s="207"/>
      <c r="AF259" s="207"/>
      <c r="AG259" s="208"/>
      <c r="AH259" s="205"/>
      <c r="AI259" s="526"/>
      <c r="AJ259" s="207"/>
      <c r="AK259" s="207"/>
      <c r="AL259" s="208"/>
      <c r="AM259" s="205"/>
      <c r="AN259" s="526"/>
      <c r="AO259" s="207"/>
      <c r="AP259" s="207"/>
      <c r="AQ259" s="208"/>
      <c r="AR259" s="205"/>
      <c r="AS259" s="526"/>
      <c r="AT259" s="207"/>
      <c r="AU259" s="207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7"/>
      <c r="Q260" s="207"/>
      <c r="R260" s="208"/>
      <c r="S260" s="205"/>
      <c r="T260" s="526"/>
      <c r="U260" s="207"/>
      <c r="V260" s="207"/>
      <c r="W260" s="208"/>
      <c r="X260" s="205"/>
      <c r="Y260" s="526"/>
      <c r="Z260" s="207"/>
      <c r="AA260" s="207"/>
      <c r="AB260" s="208"/>
      <c r="AC260" s="205"/>
      <c r="AD260" s="526"/>
      <c r="AE260" s="207"/>
      <c r="AF260" s="207"/>
      <c r="AG260" s="208"/>
      <c r="AH260" s="205"/>
      <c r="AI260" s="526"/>
      <c r="AJ260" s="207"/>
      <c r="AK260" s="207"/>
      <c r="AL260" s="208"/>
      <c r="AM260" s="205"/>
      <c r="AN260" s="526"/>
      <c r="AO260" s="207"/>
      <c r="AP260" s="207"/>
      <c r="AQ260" s="208"/>
      <c r="AR260" s="205"/>
      <c r="AS260" s="526"/>
      <c r="AT260" s="207"/>
      <c r="AU260" s="207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7"/>
      <c r="Q261" s="207"/>
      <c r="R261" s="208"/>
      <c r="S261" s="205"/>
      <c r="T261" s="526"/>
      <c r="U261" s="207"/>
      <c r="V261" s="207"/>
      <c r="W261" s="208"/>
      <c r="X261" s="205"/>
      <c r="Y261" s="526"/>
      <c r="Z261" s="207"/>
      <c r="AA261" s="207"/>
      <c r="AB261" s="208"/>
      <c r="AC261" s="205"/>
      <c r="AD261" s="526"/>
      <c r="AE261" s="207"/>
      <c r="AF261" s="207"/>
      <c r="AG261" s="208"/>
      <c r="AH261" s="205"/>
      <c r="AI261" s="526"/>
      <c r="AJ261" s="207"/>
      <c r="AK261" s="207"/>
      <c r="AL261" s="208"/>
      <c r="AM261" s="205"/>
      <c r="AN261" s="526"/>
      <c r="AO261" s="207"/>
      <c r="AP261" s="207"/>
      <c r="AQ261" s="208"/>
      <c r="AR261" s="205"/>
      <c r="AS261" s="526"/>
      <c r="AT261" s="207"/>
      <c r="AU261" s="207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271</v>
      </c>
      <c r="C267" s="203">
        <v>1</v>
      </c>
      <c r="D267" s="206" t="s">
        <v>272</v>
      </c>
      <c r="E267" s="203">
        <v>25</v>
      </c>
      <c r="F267" s="203">
        <v>2000</v>
      </c>
      <c r="G267" s="208">
        <f t="shared" ref="G267:G277" si="337">F267/E267</f>
        <v>80</v>
      </c>
      <c r="H267" s="526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27">
        <f>IFERROR(AVERAGE(K267:K281),"-")</f>
        <v>80.367813074518921</v>
      </c>
      <c r="M267" s="209">
        <f>RANK(K267, K$267:$K$281)</f>
        <v>9</v>
      </c>
      <c r="N267" s="501"/>
      <c r="O267" s="501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26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26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26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26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26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26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26">
        <f>AVERAGE(AV267:AV281)</f>
        <v>81.640574192024559</v>
      </c>
    </row>
    <row r="268" spans="2:50" ht="14.25" customHeight="1">
      <c r="B268" s="501"/>
      <c r="C268" s="203">
        <v>2</v>
      </c>
      <c r="D268" s="206" t="s">
        <v>273</v>
      </c>
      <c r="E268" s="203">
        <v>25</v>
      </c>
      <c r="F268" s="203">
        <v>2000</v>
      </c>
      <c r="G268" s="208">
        <f t="shared" si="337"/>
        <v>80</v>
      </c>
      <c r="H268" s="526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27"/>
      <c r="M268" s="209">
        <f>RANK(K268, K$267:$K$281)</f>
        <v>10</v>
      </c>
      <c r="N268" s="501"/>
      <c r="O268" s="501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26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26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26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26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26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26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26"/>
    </row>
    <row r="269" spans="2:50" ht="14.25" customHeight="1">
      <c r="B269" s="501"/>
      <c r="C269" s="203">
        <v>3</v>
      </c>
      <c r="D269" s="206" t="s">
        <v>289</v>
      </c>
      <c r="E269" s="203">
        <v>22</v>
      </c>
      <c r="F269" s="203">
        <v>2000</v>
      </c>
      <c r="G269" s="208">
        <f t="shared" si="337"/>
        <v>90.909090909090907</v>
      </c>
      <c r="H269" s="526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27"/>
      <c r="M269" s="209">
        <f>RANK(K269, K$267:$K$281)</f>
        <v>5</v>
      </c>
      <c r="N269" s="501"/>
      <c r="O269" s="501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26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26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26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26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26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26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26"/>
    </row>
    <row r="270" spans="2:50" ht="14.25" customHeight="1">
      <c r="B270" s="501"/>
      <c r="C270" s="203">
        <v>4</v>
      </c>
      <c r="D270" s="206" t="s">
        <v>283</v>
      </c>
      <c r="E270" s="203">
        <v>26</v>
      </c>
      <c r="F270" s="203">
        <v>2000</v>
      </c>
      <c r="G270" s="208">
        <f t="shared" si="337"/>
        <v>76.92307692307692</v>
      </c>
      <c r="H270" s="526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27"/>
      <c r="M270" s="209">
        <f>RANK(K270, K$267:$K$281)</f>
        <v>11</v>
      </c>
      <c r="N270" s="501"/>
      <c r="O270" s="501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26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26"/>
      <c r="Z270" s="207"/>
      <c r="AA270" s="207"/>
      <c r="AB270" s="208"/>
      <c r="AC270" s="205"/>
      <c r="AD270" s="526"/>
      <c r="AE270" s="207"/>
      <c r="AF270" s="207"/>
      <c r="AG270" s="208"/>
      <c r="AH270" s="205"/>
      <c r="AI270" s="526"/>
      <c r="AJ270" s="207"/>
      <c r="AK270" s="207"/>
      <c r="AL270" s="208"/>
      <c r="AM270" s="205"/>
      <c r="AN270" s="526"/>
      <c r="AO270" s="207"/>
      <c r="AP270" s="207"/>
      <c r="AQ270" s="208"/>
      <c r="AR270" s="205"/>
      <c r="AS270" s="526"/>
      <c r="AT270" s="207"/>
      <c r="AU270" s="207"/>
      <c r="AV270" s="208"/>
      <c r="AW270" s="205"/>
      <c r="AX270" s="526"/>
    </row>
    <row r="271" spans="2:50" ht="14.25" customHeight="1">
      <c r="B271" s="501"/>
      <c r="C271" s="203">
        <v>5</v>
      </c>
      <c r="D271" s="206" t="s">
        <v>291</v>
      </c>
      <c r="E271" s="203">
        <v>20</v>
      </c>
      <c r="F271" s="203">
        <v>2000</v>
      </c>
      <c r="G271" s="208">
        <f t="shared" si="337"/>
        <v>100</v>
      </c>
      <c r="H271" s="526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27"/>
      <c r="M271" s="209">
        <f>RANK(K271, K$267:$K$281)</f>
        <v>3</v>
      </c>
      <c r="N271" s="501"/>
      <c r="O271" s="501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26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26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26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26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26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26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26"/>
    </row>
    <row r="272" spans="2:50" ht="14.25" customHeight="1">
      <c r="B272" s="501"/>
      <c r="C272" s="203">
        <v>6</v>
      </c>
      <c r="D272" s="206" t="s">
        <v>285</v>
      </c>
      <c r="E272" s="203">
        <v>23</v>
      </c>
      <c r="F272" s="203">
        <v>2000</v>
      </c>
      <c r="G272" s="208">
        <f t="shared" si="337"/>
        <v>86.956521739130437</v>
      </c>
      <c r="H272" s="526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27"/>
      <c r="M272" s="209">
        <f>RANK(K272, K$267:$K$281)</f>
        <v>8</v>
      </c>
      <c r="N272" s="501"/>
      <c r="O272" s="501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26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26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26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26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26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26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26"/>
    </row>
    <row r="273" spans="2:50" ht="14.25" customHeight="1">
      <c r="B273" s="501"/>
      <c r="C273" s="203">
        <v>7</v>
      </c>
      <c r="D273" s="206" t="s">
        <v>287</v>
      </c>
      <c r="E273" s="203">
        <v>23</v>
      </c>
      <c r="F273" s="203">
        <v>2000</v>
      </c>
      <c r="G273" s="208">
        <f t="shared" si="337"/>
        <v>86.956521739130437</v>
      </c>
      <c r="H273" s="526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27"/>
      <c r="M273" s="209">
        <f>RANK(K273, K$267:$K$281)</f>
        <v>7</v>
      </c>
      <c r="N273" s="501"/>
      <c r="O273" s="501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26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26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26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26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26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26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26"/>
    </row>
    <row r="274" spans="2:50" ht="14.25" customHeight="1">
      <c r="B274" s="501"/>
      <c r="C274" s="203">
        <v>8</v>
      </c>
      <c r="D274" s="206" t="s">
        <v>286</v>
      </c>
      <c r="E274" s="203">
        <v>23</v>
      </c>
      <c r="F274" s="203">
        <v>2000</v>
      </c>
      <c r="G274" s="208">
        <f t="shared" si="337"/>
        <v>86.956521739130437</v>
      </c>
      <c r="H274" s="526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27"/>
      <c r="M274" s="209">
        <f>RANK(K274, K$267:$K$281)</f>
        <v>6</v>
      </c>
      <c r="N274" s="501"/>
      <c r="O274" s="501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26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26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26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26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26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26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26"/>
    </row>
    <row r="275" spans="2:50" ht="14.25" customHeight="1">
      <c r="B275" s="501"/>
      <c r="C275" s="203">
        <v>9</v>
      </c>
      <c r="D275" s="206" t="s">
        <v>288</v>
      </c>
      <c r="E275" s="203">
        <v>17</v>
      </c>
      <c r="F275" s="203">
        <v>2000</v>
      </c>
      <c r="G275" s="208">
        <f t="shared" si="337"/>
        <v>117.64705882352941</v>
      </c>
      <c r="H275" s="526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27"/>
      <c r="M275" s="209">
        <f>RANK(K275, K$267:$K$281)</f>
        <v>1</v>
      </c>
      <c r="N275" s="501"/>
      <c r="O275" s="501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26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26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26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26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26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26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26"/>
    </row>
    <row r="276" spans="2:50" ht="14.25" customHeight="1">
      <c r="B276" s="501"/>
      <c r="C276" s="203">
        <v>10</v>
      </c>
      <c r="D276" s="206" t="s">
        <v>290</v>
      </c>
      <c r="E276" s="203">
        <v>20</v>
      </c>
      <c r="F276" s="203">
        <v>2000</v>
      </c>
      <c r="G276" s="208">
        <f t="shared" si="337"/>
        <v>100</v>
      </c>
      <c r="H276" s="526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27"/>
      <c r="M276" s="209">
        <f>RANK(K276, K$267:$K$281)</f>
        <v>2</v>
      </c>
      <c r="N276" s="501"/>
      <c r="O276" s="501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26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26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26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26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26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26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26"/>
    </row>
    <row r="277" spans="2:50" ht="14.25" customHeight="1">
      <c r="B277" s="501"/>
      <c r="C277" s="203">
        <v>11</v>
      </c>
      <c r="D277" s="206" t="s">
        <v>292</v>
      </c>
      <c r="E277" s="203">
        <v>21</v>
      </c>
      <c r="F277" s="203">
        <v>2000</v>
      </c>
      <c r="G277" s="208">
        <f t="shared" si="337"/>
        <v>95.238095238095241</v>
      </c>
      <c r="H277" s="526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27"/>
      <c r="M277" s="209">
        <f>RANK(K277, K$267:$K$281)</f>
        <v>4</v>
      </c>
      <c r="N277" s="501"/>
      <c r="O277" s="501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26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26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26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26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26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26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3"/>
      <c r="Q278" s="203"/>
      <c r="R278" s="208"/>
      <c r="S278" s="205"/>
      <c r="T278" s="526"/>
      <c r="U278" s="203"/>
      <c r="V278" s="203"/>
      <c r="W278" s="208"/>
      <c r="X278" s="205"/>
      <c r="Y278" s="526"/>
      <c r="Z278" s="203"/>
      <c r="AA278" s="203"/>
      <c r="AB278" s="208"/>
      <c r="AC278" s="205"/>
      <c r="AD278" s="526"/>
      <c r="AE278" s="203"/>
      <c r="AF278" s="203"/>
      <c r="AG278" s="208"/>
      <c r="AH278" s="205"/>
      <c r="AI278" s="526"/>
      <c r="AJ278" s="203"/>
      <c r="AK278" s="203"/>
      <c r="AL278" s="208"/>
      <c r="AM278" s="205"/>
      <c r="AN278" s="526"/>
      <c r="AO278" s="203"/>
      <c r="AP278" s="203"/>
      <c r="AQ278" s="208"/>
      <c r="AR278" s="205"/>
      <c r="AS278" s="526"/>
      <c r="AT278" s="203"/>
      <c r="AU278" s="203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7"/>
      <c r="W281" s="208"/>
      <c r="X281" s="205"/>
      <c r="Y281" s="526"/>
      <c r="Z281" s="203"/>
      <c r="AA281" s="207"/>
      <c r="AB281" s="208"/>
      <c r="AC281" s="205"/>
      <c r="AD281" s="526"/>
      <c r="AE281" s="203"/>
      <c r="AF281" s="207"/>
      <c r="AG281" s="208"/>
      <c r="AH281" s="205"/>
      <c r="AI281" s="526"/>
      <c r="AJ281" s="203"/>
      <c r="AK281" s="207"/>
      <c r="AL281" s="208"/>
      <c r="AM281" s="205"/>
      <c r="AN281" s="526"/>
      <c r="AO281" s="203"/>
      <c r="AP281" s="207"/>
      <c r="AQ281" s="208"/>
      <c r="AR281" s="205"/>
      <c r="AS281" s="526"/>
      <c r="AT281" s="203"/>
      <c r="AU281" s="207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81"/>
  <sheetViews>
    <sheetView zoomScaleNormal="100" workbookViewId="0">
      <pane xSplit="13" ySplit="3" topLeftCell="N249" activePane="bottomRight" state="frozen"/>
      <selection pane="bottomRight" activeCell="H267" sqref="H267:H28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245</v>
      </c>
      <c r="C1" s="198">
        <f>AVERAGE(L187,L207,L227,L247,L267)</f>
        <v>76.24199728175536</v>
      </c>
    </row>
    <row r="2" spans="1:50" ht="14.25" hidden="1" customHeight="1" outlineLevel="1">
      <c r="B2" s="581" t="s">
        <v>293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113</v>
      </c>
      <c r="C7" s="203">
        <v>1</v>
      </c>
      <c r="D7" s="206" t="s">
        <v>294</v>
      </c>
      <c r="E7" s="207">
        <v>26</v>
      </c>
      <c r="F7" s="203">
        <v>2000</v>
      </c>
      <c r="G7" s="208">
        <f>F7/E7</f>
        <v>76.92307692307692</v>
      </c>
      <c r="H7" s="526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27">
        <f>IFERROR(AVERAGE(K7:K21),"-")</f>
        <v>76.802793227027252</v>
      </c>
      <c r="M7" s="209">
        <f>RANK(K7, K$7:$K$21)</f>
        <v>10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26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26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26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26">
        <f>AVERAGE(AV7:AV21)</f>
        <v>76.937950468094542</v>
      </c>
    </row>
    <row r="8" spans="1:50" ht="14.25" hidden="1" customHeight="1" outlineLevel="1">
      <c r="B8" s="501"/>
      <c r="C8" s="203">
        <v>2</v>
      </c>
      <c r="D8" s="206" t="s">
        <v>295</v>
      </c>
      <c r="E8" s="207">
        <v>23</v>
      </c>
      <c r="F8" s="203">
        <v>2000</v>
      </c>
      <c r="G8" s="208">
        <f t="shared" ref="G8:G16" si="7">F8/E8</f>
        <v>86.956521739130437</v>
      </c>
      <c r="H8" s="526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27"/>
      <c r="M8" s="209">
        <f>RANK(K8, K$7:$K$21)</f>
        <v>4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26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26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26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26"/>
    </row>
    <row r="9" spans="1:50" ht="14.25" hidden="1" customHeight="1" outlineLevel="1">
      <c r="B9" s="501"/>
      <c r="C9" s="203">
        <v>3</v>
      </c>
      <c r="D9" s="206" t="s">
        <v>296</v>
      </c>
      <c r="E9" s="207">
        <v>19</v>
      </c>
      <c r="F9" s="203">
        <v>2000</v>
      </c>
      <c r="G9" s="208">
        <f t="shared" si="7"/>
        <v>105.26315789473684</v>
      </c>
      <c r="H9" s="526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27"/>
      <c r="M9" s="209">
        <f>RANK(K9, K$7:$K$21)</f>
        <v>2</v>
      </c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26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26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26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26"/>
    </row>
    <row r="10" spans="1:50" ht="14.25" hidden="1" customHeight="1" outlineLevel="1">
      <c r="B10" s="501"/>
      <c r="C10" s="203">
        <v>4</v>
      </c>
      <c r="D10" s="206" t="s">
        <v>297</v>
      </c>
      <c r="E10" s="207">
        <v>25</v>
      </c>
      <c r="F10" s="203">
        <v>2000</v>
      </c>
      <c r="G10" s="208">
        <f t="shared" si="7"/>
        <v>80</v>
      </c>
      <c r="H10" s="526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27"/>
      <c r="M10" s="209">
        <f>RANK(K10, K$7:$K$21)</f>
        <v>9</v>
      </c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26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26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26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26"/>
    </row>
    <row r="11" spans="1:50" ht="14.25" hidden="1" customHeight="1" outlineLevel="1">
      <c r="B11" s="501"/>
      <c r="C11" s="203">
        <v>5</v>
      </c>
      <c r="D11" s="206" t="s">
        <v>298</v>
      </c>
      <c r="E11" s="207">
        <v>21</v>
      </c>
      <c r="F11" s="203">
        <v>2000</v>
      </c>
      <c r="G11" s="208">
        <f t="shared" si="7"/>
        <v>95.238095238095241</v>
      </c>
      <c r="H11" s="526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27"/>
      <c r="M11" s="209">
        <f>RANK(K11, K$7:$K$21)</f>
        <v>3</v>
      </c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26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26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26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26"/>
    </row>
    <row r="12" spans="1:50" ht="14.25" hidden="1" customHeight="1" outlineLevel="1">
      <c r="B12" s="501"/>
      <c r="C12" s="203">
        <v>6</v>
      </c>
      <c r="D12" s="206" t="s">
        <v>299</v>
      </c>
      <c r="E12" s="207">
        <v>25</v>
      </c>
      <c r="F12" s="203">
        <v>2000</v>
      </c>
      <c r="G12" s="208">
        <f t="shared" si="7"/>
        <v>80</v>
      </c>
      <c r="H12" s="526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27"/>
      <c r="M12" s="209">
        <f>RANK(K12, K$7:$K$21)</f>
        <v>6</v>
      </c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26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26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26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26"/>
    </row>
    <row r="13" spans="1:50" ht="14.25" hidden="1" customHeight="1" outlineLevel="1">
      <c r="B13" s="501"/>
      <c r="C13" s="203">
        <v>7</v>
      </c>
      <c r="D13" s="206" t="s">
        <v>300</v>
      </c>
      <c r="E13" s="207">
        <v>25</v>
      </c>
      <c r="F13" s="203">
        <v>2000</v>
      </c>
      <c r="G13" s="208">
        <f t="shared" si="7"/>
        <v>80</v>
      </c>
      <c r="H13" s="526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27"/>
      <c r="M13" s="209">
        <f>RANK(K13, K$7:$K$21)</f>
        <v>7</v>
      </c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26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26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26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26"/>
    </row>
    <row r="14" spans="1:50" ht="14.25" hidden="1" customHeight="1" outlineLevel="1">
      <c r="B14" s="501"/>
      <c r="C14" s="203">
        <v>8</v>
      </c>
      <c r="D14" s="206" t="s">
        <v>301</v>
      </c>
      <c r="E14" s="207">
        <v>14</v>
      </c>
      <c r="F14" s="203">
        <v>2000</v>
      </c>
      <c r="G14" s="208">
        <f t="shared" si="7"/>
        <v>142.85714285714286</v>
      </c>
      <c r="H14" s="526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27"/>
      <c r="M14" s="209">
        <f>RANK(K14, K$7:$K$21)</f>
        <v>1</v>
      </c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26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26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26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26"/>
    </row>
    <row r="15" spans="1:50" ht="14.25" hidden="1" customHeight="1" outlineLevel="1">
      <c r="B15" s="501"/>
      <c r="C15" s="203">
        <v>9</v>
      </c>
      <c r="D15" s="206" t="s">
        <v>302</v>
      </c>
      <c r="E15" s="207">
        <v>24</v>
      </c>
      <c r="F15" s="203">
        <v>2000</v>
      </c>
      <c r="G15" s="208">
        <f t="shared" si="7"/>
        <v>83.333333333333329</v>
      </c>
      <c r="H15" s="526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27"/>
      <c r="M15" s="209">
        <f>RANK(K15, K$7:$K$21)</f>
        <v>5</v>
      </c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26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26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26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26"/>
    </row>
    <row r="16" spans="1:50" ht="14.25" hidden="1" customHeight="1" outlineLevel="1">
      <c r="B16" s="501"/>
      <c r="C16" s="203">
        <v>10</v>
      </c>
      <c r="D16" s="206" t="s">
        <v>303</v>
      </c>
      <c r="E16" s="207">
        <v>25</v>
      </c>
      <c r="F16" s="203">
        <v>2000</v>
      </c>
      <c r="G16" s="208">
        <f t="shared" si="7"/>
        <v>80</v>
      </c>
      <c r="H16" s="526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27"/>
      <c r="M16" s="209">
        <f>RANK(K16, K$7:$K$21)</f>
        <v>8</v>
      </c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26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26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26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7"/>
      <c r="AV17" s="208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7"/>
      <c r="AV18" s="208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7"/>
      <c r="AV19" s="208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7"/>
      <c r="AV20" s="208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113</v>
      </c>
      <c r="C27" s="203">
        <v>1</v>
      </c>
      <c r="D27" s="206" t="s">
        <v>303</v>
      </c>
      <c r="E27" s="207">
        <v>25</v>
      </c>
      <c r="F27" s="203">
        <v>2000</v>
      </c>
      <c r="G27" s="208">
        <f t="shared" ref="G27:G36" si="19">F27/E27</f>
        <v>80</v>
      </c>
      <c r="H27" s="526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27">
        <f>IFERROR(AVERAGE(K27:K41),"-")</f>
        <v>76.928559187024035</v>
      </c>
      <c r="M27" s="209">
        <f>RANK(K27, K$27:$K$41)</f>
        <v>9</v>
      </c>
      <c r="N27" s="501"/>
      <c r="O27" s="501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26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26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26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26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26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26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26">
        <f>AVERAGE(AV27:AV41)</f>
        <v>76.901665547908792</v>
      </c>
    </row>
    <row r="28" spans="2:50" ht="14.25" hidden="1" customHeight="1" outlineLevel="1">
      <c r="B28" s="501"/>
      <c r="C28" s="203">
        <v>2</v>
      </c>
      <c r="D28" s="206" t="s">
        <v>304</v>
      </c>
      <c r="E28" s="207">
        <v>24</v>
      </c>
      <c r="F28" s="203">
        <v>2000</v>
      </c>
      <c r="G28" s="208">
        <f t="shared" si="19"/>
        <v>83.333333333333329</v>
      </c>
      <c r="H28" s="526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27"/>
      <c r="M28" s="209">
        <f>RANK(K28, K$27:$K$41)</f>
        <v>5</v>
      </c>
      <c r="N28" s="501"/>
      <c r="O28" s="501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26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26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26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26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26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26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26"/>
    </row>
    <row r="29" spans="2:50" ht="14.25" hidden="1" customHeight="1" outlineLevel="1">
      <c r="B29" s="501"/>
      <c r="C29" s="203">
        <v>3</v>
      </c>
      <c r="D29" s="206" t="s">
        <v>301</v>
      </c>
      <c r="E29" s="207">
        <v>14</v>
      </c>
      <c r="F29" s="203">
        <v>2000</v>
      </c>
      <c r="G29" s="208">
        <f t="shared" si="19"/>
        <v>142.85714285714286</v>
      </c>
      <c r="H29" s="526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27"/>
      <c r="M29" s="209">
        <f>RANK(K29, K$27:$K$41)</f>
        <v>1</v>
      </c>
      <c r="N29" s="501"/>
      <c r="O29" s="501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26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26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26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26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26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26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26"/>
    </row>
    <row r="30" spans="2:50" ht="14.25" hidden="1" customHeight="1" outlineLevel="1">
      <c r="B30" s="501"/>
      <c r="C30" s="203">
        <v>4</v>
      </c>
      <c r="D30" s="206" t="s">
        <v>305</v>
      </c>
      <c r="E30" s="207">
        <v>25</v>
      </c>
      <c r="F30" s="203">
        <v>2000</v>
      </c>
      <c r="G30" s="208">
        <f t="shared" si="19"/>
        <v>80</v>
      </c>
      <c r="H30" s="526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27"/>
      <c r="M30" s="209">
        <f>RANK(K30, K$27:$K$41)</f>
        <v>7</v>
      </c>
      <c r="N30" s="501"/>
      <c r="O30" s="501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26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26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26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26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26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26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26"/>
    </row>
    <row r="31" spans="2:50" ht="14.25" hidden="1" customHeight="1" outlineLevel="1">
      <c r="B31" s="501"/>
      <c r="C31" s="203">
        <v>5</v>
      </c>
      <c r="D31" s="206" t="s">
        <v>299</v>
      </c>
      <c r="E31" s="207">
        <v>25</v>
      </c>
      <c r="F31" s="203">
        <v>2000</v>
      </c>
      <c r="G31" s="208">
        <f t="shared" si="19"/>
        <v>80</v>
      </c>
      <c r="H31" s="526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27"/>
      <c r="M31" s="209">
        <f>RANK(K31, K$27:$K$41)</f>
        <v>6</v>
      </c>
      <c r="N31" s="501"/>
      <c r="O31" s="501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26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26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26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26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26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26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26"/>
    </row>
    <row r="32" spans="2:50" ht="14.25" hidden="1" customHeight="1" outlineLevel="1">
      <c r="B32" s="501"/>
      <c r="C32" s="203">
        <v>6</v>
      </c>
      <c r="D32" s="206" t="s">
        <v>298</v>
      </c>
      <c r="E32" s="207">
        <v>21</v>
      </c>
      <c r="F32" s="203">
        <v>2000</v>
      </c>
      <c r="G32" s="208">
        <f t="shared" si="19"/>
        <v>95.238095238095241</v>
      </c>
      <c r="H32" s="526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27"/>
      <c r="M32" s="209">
        <f>RANK(K32, K$27:$K$41)</f>
        <v>3</v>
      </c>
      <c r="N32" s="501"/>
      <c r="O32" s="501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26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26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26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26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26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26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26"/>
    </row>
    <row r="33" spans="1:50" ht="14.25" hidden="1" customHeight="1" outlineLevel="1">
      <c r="B33" s="501"/>
      <c r="C33" s="203">
        <v>7</v>
      </c>
      <c r="D33" s="206" t="s">
        <v>306</v>
      </c>
      <c r="E33" s="207">
        <v>25</v>
      </c>
      <c r="F33" s="203">
        <v>2000</v>
      </c>
      <c r="G33" s="208">
        <f t="shared" si="19"/>
        <v>80</v>
      </c>
      <c r="H33" s="526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27"/>
      <c r="M33" s="209">
        <f>RANK(K33, K$27:$K$41)</f>
        <v>8</v>
      </c>
      <c r="N33" s="501"/>
      <c r="O33" s="501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26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26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26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26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26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26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26"/>
    </row>
    <row r="34" spans="1:50" ht="14.25" hidden="1" customHeight="1" outlineLevel="1">
      <c r="B34" s="501"/>
      <c r="C34" s="203">
        <v>8</v>
      </c>
      <c r="D34" s="206" t="s">
        <v>296</v>
      </c>
      <c r="E34" s="207">
        <v>19</v>
      </c>
      <c r="F34" s="203">
        <v>2000</v>
      </c>
      <c r="G34" s="208">
        <f t="shared" si="19"/>
        <v>105.26315789473684</v>
      </c>
      <c r="H34" s="526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27"/>
      <c r="M34" s="209">
        <f>RANK(K34, K$27:$K$41)</f>
        <v>2</v>
      </c>
      <c r="N34" s="501"/>
      <c r="O34" s="501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26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26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26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26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26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26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26"/>
    </row>
    <row r="35" spans="1:50" ht="14.25" hidden="1" customHeight="1" outlineLevel="1">
      <c r="B35" s="501"/>
      <c r="C35" s="203">
        <v>9</v>
      </c>
      <c r="D35" s="206" t="s">
        <v>295</v>
      </c>
      <c r="E35" s="207">
        <v>23</v>
      </c>
      <c r="F35" s="203">
        <v>2000</v>
      </c>
      <c r="G35" s="208">
        <f t="shared" si="19"/>
        <v>86.956521739130437</v>
      </c>
      <c r="H35" s="526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27"/>
      <c r="M35" s="209">
        <f>RANK(K35, K$27:$K$41)</f>
        <v>4</v>
      </c>
      <c r="N35" s="501"/>
      <c r="O35" s="501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26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26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26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26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26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26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26"/>
    </row>
    <row r="36" spans="1:50" ht="14.25" hidden="1" customHeight="1" outlineLevel="1">
      <c r="B36" s="501"/>
      <c r="C36" s="203">
        <v>10</v>
      </c>
      <c r="D36" s="206" t="s">
        <v>294</v>
      </c>
      <c r="E36" s="207">
        <v>26</v>
      </c>
      <c r="F36" s="203">
        <v>2000</v>
      </c>
      <c r="G36" s="208">
        <f t="shared" si="19"/>
        <v>76.92307692307692</v>
      </c>
      <c r="H36" s="526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27"/>
      <c r="M36" s="209">
        <f>RANK(K36, K$27:$K$41)</f>
        <v>10</v>
      </c>
      <c r="N36" s="501"/>
      <c r="O36" s="501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26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26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26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26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26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26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26"/>
    </row>
    <row r="37" spans="1:50" ht="14.25" hidden="1" customHeight="1" outlineLevel="1">
      <c r="B37" s="501"/>
      <c r="C37" s="203">
        <v>11</v>
      </c>
      <c r="D37" s="206"/>
      <c r="E37" s="207"/>
      <c r="F37" s="203"/>
      <c r="G37" s="208"/>
      <c r="H37" s="526"/>
      <c r="I37" s="209"/>
      <c r="J37" s="209"/>
      <c r="K37" s="210"/>
      <c r="L37" s="527"/>
      <c r="M37" s="209"/>
      <c r="N37" s="501"/>
      <c r="O37" s="501"/>
      <c r="P37" s="203"/>
      <c r="Q37" s="207"/>
      <c r="R37" s="203"/>
      <c r="S37" s="205"/>
      <c r="T37" s="526"/>
      <c r="U37" s="203"/>
      <c r="V37" s="207"/>
      <c r="W37" s="208"/>
      <c r="X37" s="205"/>
      <c r="Y37" s="526"/>
      <c r="Z37" s="203"/>
      <c r="AA37" s="207"/>
      <c r="AB37" s="208"/>
      <c r="AC37" s="205"/>
      <c r="AD37" s="526"/>
      <c r="AE37" s="203"/>
      <c r="AF37" s="207"/>
      <c r="AG37" s="208"/>
      <c r="AH37" s="205"/>
      <c r="AI37" s="526"/>
      <c r="AJ37" s="203"/>
      <c r="AK37" s="207"/>
      <c r="AL37" s="208"/>
      <c r="AM37" s="205"/>
      <c r="AN37" s="526"/>
      <c r="AO37" s="203"/>
      <c r="AP37" s="207"/>
      <c r="AQ37" s="208"/>
      <c r="AR37" s="205"/>
      <c r="AS37" s="526"/>
      <c r="AT37" s="203"/>
      <c r="AU37" s="207"/>
      <c r="AV37" s="208"/>
      <c r="AW37" s="205"/>
      <c r="AX37" s="526"/>
    </row>
    <row r="38" spans="1:50" ht="14.25" hidden="1" customHeight="1" outlineLevel="1">
      <c r="B38" s="501"/>
      <c r="C38" s="203">
        <v>12</v>
      </c>
      <c r="D38" s="206"/>
      <c r="E38" s="207"/>
      <c r="F38" s="203"/>
      <c r="G38" s="208"/>
      <c r="H38" s="526"/>
      <c r="I38" s="209"/>
      <c r="J38" s="209"/>
      <c r="K38" s="210"/>
      <c r="L38" s="527"/>
      <c r="M38" s="209"/>
      <c r="N38" s="501"/>
      <c r="O38" s="501"/>
      <c r="P38" s="203"/>
      <c r="Q38" s="207"/>
      <c r="R38" s="203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/>
      <c r="AK38" s="207"/>
      <c r="AL38" s="208"/>
      <c r="AM38" s="205"/>
      <c r="AN38" s="526"/>
      <c r="AO38" s="203"/>
      <c r="AP38" s="207"/>
      <c r="AQ38" s="208"/>
      <c r="AR38" s="205"/>
      <c r="AS38" s="526"/>
      <c r="AT38" s="203"/>
      <c r="AU38" s="207"/>
      <c r="AV38" s="208"/>
      <c r="AW38" s="205"/>
      <c r="AX38" s="526"/>
    </row>
    <row r="39" spans="1:50" ht="14.25" hidden="1" customHeight="1" outlineLevel="1">
      <c r="B39" s="501"/>
      <c r="C39" s="203">
        <v>13</v>
      </c>
      <c r="D39" s="206"/>
      <c r="E39" s="207"/>
      <c r="F39" s="203"/>
      <c r="G39" s="208"/>
      <c r="H39" s="526"/>
      <c r="I39" s="209"/>
      <c r="J39" s="209"/>
      <c r="K39" s="210"/>
      <c r="L39" s="527"/>
      <c r="M39" s="209"/>
      <c r="N39" s="501"/>
      <c r="O39" s="501"/>
      <c r="P39" s="203"/>
      <c r="Q39" s="207"/>
      <c r="R39" s="203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7"/>
      <c r="AL39" s="208"/>
      <c r="AM39" s="205"/>
      <c r="AN39" s="526"/>
      <c r="AO39" s="203"/>
      <c r="AP39" s="207"/>
      <c r="AQ39" s="208"/>
      <c r="AR39" s="205"/>
      <c r="AS39" s="526"/>
      <c r="AT39" s="203"/>
      <c r="AU39" s="207"/>
      <c r="AV39" s="208"/>
      <c r="AW39" s="205"/>
      <c r="AX39" s="526"/>
    </row>
    <row r="40" spans="1:50" ht="14.25" hidden="1" customHeight="1" outlineLevel="1">
      <c r="B40" s="501"/>
      <c r="C40" s="203">
        <v>14</v>
      </c>
      <c r="D40" s="206"/>
      <c r="E40" s="207"/>
      <c r="F40" s="203"/>
      <c r="G40" s="208"/>
      <c r="H40" s="526"/>
      <c r="I40" s="209"/>
      <c r="J40" s="209"/>
      <c r="K40" s="210"/>
      <c r="L40" s="527"/>
      <c r="M40" s="209"/>
      <c r="N40" s="501"/>
      <c r="O40" s="501"/>
      <c r="P40" s="203"/>
      <c r="Q40" s="207"/>
      <c r="R40" s="203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7"/>
      <c r="AL40" s="208"/>
      <c r="AM40" s="205"/>
      <c r="AN40" s="526"/>
      <c r="AO40" s="203"/>
      <c r="AP40" s="207"/>
      <c r="AQ40" s="208"/>
      <c r="AR40" s="205"/>
      <c r="AS40" s="526"/>
      <c r="AT40" s="203"/>
      <c r="AU40" s="207"/>
      <c r="AV40" s="208"/>
      <c r="AW40" s="205"/>
      <c r="AX40" s="526"/>
    </row>
    <row r="41" spans="1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1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1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1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1:50" ht="14.25" hidden="1" customHeight="1" outlineLevel="1">
      <c r="A47" s="278"/>
      <c r="B47" s="501" t="s">
        <v>113</v>
      </c>
      <c r="C47" s="203">
        <v>1</v>
      </c>
      <c r="D47" s="206" t="s">
        <v>298</v>
      </c>
      <c r="E47" s="203">
        <v>21</v>
      </c>
      <c r="F47" s="203">
        <v>2000</v>
      </c>
      <c r="G47" s="208">
        <f t="shared" ref="G47:G56" si="45">F47/E47</f>
        <v>95.238095238095241</v>
      </c>
      <c r="H47" s="526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27">
        <f>IFERROR(AVERAGE(K47:K61),"-")</f>
        <v>77.072501106187303</v>
      </c>
      <c r="M47" s="209">
        <f>RANK(K47, K$47:$K$61)</f>
        <v>3</v>
      </c>
      <c r="N47" s="501"/>
      <c r="O47" s="501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26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26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26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26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26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26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26">
        <f>AVERAGE(AV47:AV61)</f>
        <v>75.980722539219499</v>
      </c>
    </row>
    <row r="48" spans="1:50" ht="14.25" hidden="1" customHeight="1" outlineLevel="1">
      <c r="A48" s="278"/>
      <c r="B48" s="501"/>
      <c r="C48" s="203">
        <v>2</v>
      </c>
      <c r="D48" s="206" t="s">
        <v>299</v>
      </c>
      <c r="E48" s="203">
        <v>25</v>
      </c>
      <c r="F48" s="203">
        <v>2000</v>
      </c>
      <c r="G48" s="208">
        <f t="shared" si="45"/>
        <v>80</v>
      </c>
      <c r="H48" s="526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27"/>
      <c r="M48" s="209">
        <f>RANK(K48, K$47:$K$61)</f>
        <v>7</v>
      </c>
      <c r="N48" s="501"/>
      <c r="O48" s="501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26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26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26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26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26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26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26"/>
    </row>
    <row r="49" spans="1:50" ht="14.25" hidden="1" customHeight="1" outlineLevel="1">
      <c r="A49" s="278"/>
      <c r="B49" s="501"/>
      <c r="C49" s="203">
        <v>3</v>
      </c>
      <c r="D49" s="206" t="s">
        <v>305</v>
      </c>
      <c r="E49" s="203">
        <v>25</v>
      </c>
      <c r="F49" s="203">
        <v>2000</v>
      </c>
      <c r="G49" s="208">
        <f t="shared" si="45"/>
        <v>80</v>
      </c>
      <c r="H49" s="526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27"/>
      <c r="M49" s="209">
        <f>RANK(K49, K$47:$K$61)</f>
        <v>5</v>
      </c>
      <c r="N49" s="501"/>
      <c r="O49" s="501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26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26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26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26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26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26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26"/>
    </row>
    <row r="50" spans="1:50" ht="14.25" hidden="1" customHeight="1" outlineLevel="1">
      <c r="A50" s="278"/>
      <c r="B50" s="501"/>
      <c r="C50" s="203">
        <v>4</v>
      </c>
      <c r="D50" s="206" t="s">
        <v>304</v>
      </c>
      <c r="E50" s="203">
        <v>24</v>
      </c>
      <c r="F50" s="203">
        <v>2000</v>
      </c>
      <c r="G50" s="208">
        <f t="shared" si="45"/>
        <v>83.333333333333329</v>
      </c>
      <c r="H50" s="526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27"/>
      <c r="M50" s="209">
        <f>RANK(K50, K$47:$K$61)</f>
        <v>6</v>
      </c>
      <c r="N50" s="501"/>
      <c r="O50" s="501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26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26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26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26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26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26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26"/>
    </row>
    <row r="51" spans="1:50" ht="14.25" hidden="1" customHeight="1" outlineLevel="1">
      <c r="A51" s="278"/>
      <c r="B51" s="501"/>
      <c r="C51" s="203">
        <v>5</v>
      </c>
      <c r="D51" s="206" t="s">
        <v>301</v>
      </c>
      <c r="E51" s="203">
        <v>14</v>
      </c>
      <c r="F51" s="203">
        <v>2000</v>
      </c>
      <c r="G51" s="208">
        <f t="shared" si="45"/>
        <v>142.85714285714286</v>
      </c>
      <c r="H51" s="526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27"/>
      <c r="M51" s="209">
        <f>RANK(K51, K$47:$K$61)</f>
        <v>1</v>
      </c>
      <c r="N51" s="501"/>
      <c r="O51" s="501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26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26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26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26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26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26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26"/>
    </row>
    <row r="52" spans="1:50" ht="14.25" hidden="1" customHeight="1" outlineLevel="1">
      <c r="A52" s="278"/>
      <c r="B52" s="501"/>
      <c r="C52" s="203">
        <v>6</v>
      </c>
      <c r="D52" s="206" t="s">
        <v>306</v>
      </c>
      <c r="E52" s="203">
        <v>25</v>
      </c>
      <c r="F52" s="203">
        <v>2000</v>
      </c>
      <c r="G52" s="208">
        <f t="shared" si="45"/>
        <v>80</v>
      </c>
      <c r="H52" s="526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27"/>
      <c r="M52" s="209">
        <f>RANK(K52, K$47:$K$61)</f>
        <v>8</v>
      </c>
      <c r="N52" s="501"/>
      <c r="O52" s="501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26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26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26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26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26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26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26"/>
    </row>
    <row r="53" spans="1:50" ht="14.25" hidden="1" customHeight="1" outlineLevel="1">
      <c r="A53" s="278"/>
      <c r="B53" s="501"/>
      <c r="C53" s="203">
        <v>7</v>
      </c>
      <c r="D53" s="206" t="s">
        <v>295</v>
      </c>
      <c r="E53" s="203">
        <v>23</v>
      </c>
      <c r="F53" s="203">
        <v>2000</v>
      </c>
      <c r="G53" s="208">
        <f t="shared" si="45"/>
        <v>86.956521739130437</v>
      </c>
      <c r="H53" s="526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27"/>
      <c r="M53" s="209">
        <f>RANK(K53, K$47:$K$61)</f>
        <v>4</v>
      </c>
      <c r="N53" s="501"/>
      <c r="O53" s="501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26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26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26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26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26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26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26"/>
    </row>
    <row r="54" spans="1:50" ht="14.25" hidden="1" customHeight="1" outlineLevel="1">
      <c r="A54" s="278"/>
      <c r="B54" s="501"/>
      <c r="C54" s="203">
        <v>8</v>
      </c>
      <c r="D54" s="206" t="s">
        <v>296</v>
      </c>
      <c r="E54" s="203">
        <v>19</v>
      </c>
      <c r="F54" s="203">
        <v>2000</v>
      </c>
      <c r="G54" s="208">
        <f t="shared" si="45"/>
        <v>105.26315789473684</v>
      </c>
      <c r="H54" s="526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27"/>
      <c r="M54" s="209">
        <f>RANK(K54, K$47:$K$61)</f>
        <v>2</v>
      </c>
      <c r="N54" s="501"/>
      <c r="O54" s="501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26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26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26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26"/>
      <c r="AJ54" s="203"/>
      <c r="AK54" s="207"/>
      <c r="AL54" s="208"/>
      <c r="AM54" s="205"/>
      <c r="AN54" s="526"/>
      <c r="AO54" s="203"/>
      <c r="AP54" s="207"/>
      <c r="AQ54" s="208"/>
      <c r="AR54" s="205"/>
      <c r="AS54" s="526"/>
      <c r="AT54" s="203"/>
      <c r="AU54" s="207"/>
      <c r="AV54" s="208"/>
      <c r="AW54" s="205"/>
      <c r="AX54" s="526"/>
    </row>
    <row r="55" spans="1:50" ht="14.25" hidden="1" customHeight="1" outlineLevel="1">
      <c r="A55" s="278"/>
      <c r="B55" s="501"/>
      <c r="C55" s="203">
        <v>9</v>
      </c>
      <c r="D55" s="206" t="s">
        <v>303</v>
      </c>
      <c r="E55" s="203">
        <v>25</v>
      </c>
      <c r="F55" s="203">
        <v>2000</v>
      </c>
      <c r="G55" s="208">
        <f t="shared" si="45"/>
        <v>80</v>
      </c>
      <c r="H55" s="526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27"/>
      <c r="M55" s="209">
        <f>RANK(K55, K$47:$K$61)</f>
        <v>9</v>
      </c>
      <c r="N55" s="501"/>
      <c r="O55" s="501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26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26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26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26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26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26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26"/>
    </row>
    <row r="56" spans="1:50" ht="14.25" hidden="1" customHeight="1" outlineLevel="1">
      <c r="A56" s="278"/>
      <c r="B56" s="501"/>
      <c r="C56" s="203">
        <v>10</v>
      </c>
      <c r="D56" s="206" t="s">
        <v>294</v>
      </c>
      <c r="E56" s="203">
        <v>26</v>
      </c>
      <c r="F56" s="203">
        <v>2000</v>
      </c>
      <c r="G56" s="208">
        <f t="shared" si="45"/>
        <v>76.92307692307692</v>
      </c>
      <c r="H56" s="526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27"/>
      <c r="M56" s="209">
        <f>RANK(K56, K$47:$K$61)</f>
        <v>10</v>
      </c>
      <c r="N56" s="501"/>
      <c r="O56" s="501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26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26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26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26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26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26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26"/>
    </row>
    <row r="57" spans="1:50" ht="14.25" hidden="1" customHeight="1" outlineLevel="1">
      <c r="A57" s="278"/>
      <c r="B57" s="501"/>
      <c r="C57" s="203">
        <v>11</v>
      </c>
      <c r="D57" s="206"/>
      <c r="E57" s="203"/>
      <c r="F57" s="203"/>
      <c r="G57" s="203"/>
      <c r="H57" s="526"/>
      <c r="I57" s="209"/>
      <c r="J57" s="209"/>
      <c r="K57" s="210"/>
      <c r="L57" s="527"/>
      <c r="M57" s="209"/>
      <c r="N57" s="501"/>
      <c r="O57" s="501"/>
      <c r="P57" s="203"/>
      <c r="Q57" s="207"/>
      <c r="R57" s="208"/>
      <c r="S57" s="205"/>
      <c r="T57" s="526"/>
      <c r="U57" s="203"/>
      <c r="V57" s="207"/>
      <c r="W57" s="208"/>
      <c r="X57" s="205"/>
      <c r="Y57" s="526"/>
      <c r="Z57" s="203"/>
      <c r="AA57" s="207"/>
      <c r="AB57" s="208"/>
      <c r="AC57" s="205"/>
      <c r="AD57" s="526"/>
      <c r="AE57" s="203"/>
      <c r="AF57" s="207"/>
      <c r="AG57" s="208"/>
      <c r="AH57" s="205"/>
      <c r="AI57" s="526"/>
      <c r="AJ57" s="203"/>
      <c r="AK57" s="207"/>
      <c r="AL57" s="208"/>
      <c r="AM57" s="205"/>
      <c r="AN57" s="526"/>
      <c r="AO57" s="203"/>
      <c r="AP57" s="207"/>
      <c r="AQ57" s="208"/>
      <c r="AR57" s="205"/>
      <c r="AS57" s="526"/>
      <c r="AT57" s="203"/>
      <c r="AU57" s="207"/>
      <c r="AV57" s="208"/>
      <c r="AW57" s="205"/>
      <c r="AX57" s="526"/>
    </row>
    <row r="58" spans="1:50" ht="14.25" hidden="1" customHeight="1" outlineLevel="1">
      <c r="A58" s="278"/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7"/>
      <c r="R58" s="208"/>
      <c r="S58" s="205"/>
      <c r="T58" s="526"/>
      <c r="U58" s="203"/>
      <c r="V58" s="207"/>
      <c r="W58" s="208"/>
      <c r="X58" s="205"/>
      <c r="Y58" s="526"/>
      <c r="Z58" s="203"/>
      <c r="AA58" s="207"/>
      <c r="AB58" s="208"/>
      <c r="AC58" s="205"/>
      <c r="AD58" s="526"/>
      <c r="AE58" s="203"/>
      <c r="AF58" s="207"/>
      <c r="AG58" s="208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1:50" ht="14.25" hidden="1" customHeight="1" outlineLevel="1">
      <c r="A59" s="278"/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7"/>
      <c r="R59" s="208"/>
      <c r="S59" s="205"/>
      <c r="T59" s="526"/>
      <c r="U59" s="203"/>
      <c r="V59" s="207"/>
      <c r="W59" s="208"/>
      <c r="X59" s="205"/>
      <c r="Y59" s="526"/>
      <c r="Z59" s="203"/>
      <c r="AA59" s="207"/>
      <c r="AB59" s="208"/>
      <c r="AC59" s="205"/>
      <c r="AD59" s="526"/>
      <c r="AE59" s="203"/>
      <c r="AF59" s="207"/>
      <c r="AG59" s="208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1:50" ht="14.25" hidden="1" customHeight="1" outlineLevel="1"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7"/>
      <c r="R60" s="208"/>
      <c r="S60" s="205"/>
      <c r="T60" s="526"/>
      <c r="U60" s="203"/>
      <c r="V60" s="207"/>
      <c r="W60" s="208"/>
      <c r="X60" s="205"/>
      <c r="Y60" s="526"/>
      <c r="Z60" s="203"/>
      <c r="AA60" s="207"/>
      <c r="AB60" s="208"/>
      <c r="AC60" s="205"/>
      <c r="AD60" s="526"/>
      <c r="AE60" s="203"/>
      <c r="AF60" s="207"/>
      <c r="AG60" s="208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1:50" ht="14.25" hidden="1" customHeight="1" outlineLevel="1"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7"/>
      <c r="AB61" s="208"/>
      <c r="AC61" s="205"/>
      <c r="AD61" s="526"/>
      <c r="AE61" s="203"/>
      <c r="AF61" s="207"/>
      <c r="AG61" s="208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1:50" ht="14.25" hidden="1" customHeight="1" outlineLevel="1" collapsed="1">
      <c r="B62" s="539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113</v>
      </c>
      <c r="C67" s="203">
        <v>1</v>
      </c>
      <c r="D67" s="206" t="s">
        <v>298</v>
      </c>
      <c r="E67" s="203">
        <v>21</v>
      </c>
      <c r="F67" s="203">
        <v>2000</v>
      </c>
      <c r="G67" s="208">
        <f t="shared" ref="G67:G75" si="71">F67/E67</f>
        <v>95.238095238095241</v>
      </c>
      <c r="H67" s="526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27">
        <f>IFERROR(AVERAGE(K67:K81),"-")</f>
        <v>76.191551053134546</v>
      </c>
      <c r="M67" s="209">
        <f>RANK(K67, K$67:$K$81)</f>
        <v>2</v>
      </c>
      <c r="N67" s="501"/>
      <c r="O67" s="501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26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26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26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26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26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26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26">
        <f>AVERAGE(AV67:AV81)</f>
        <v>76.662692904482384</v>
      </c>
    </row>
    <row r="68" spans="2:50" ht="14.25" hidden="1" customHeight="1" outlineLevel="1">
      <c r="B68" s="501"/>
      <c r="C68" s="203">
        <v>2</v>
      </c>
      <c r="D68" s="206" t="s">
        <v>299</v>
      </c>
      <c r="E68" s="203">
        <v>25</v>
      </c>
      <c r="F68" s="203">
        <v>2000</v>
      </c>
      <c r="G68" s="208">
        <f t="shared" si="71"/>
        <v>80</v>
      </c>
      <c r="H68" s="526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27"/>
      <c r="M68" s="209">
        <f>RANK(K68, K$67:$K$81)</f>
        <v>6</v>
      </c>
      <c r="N68" s="501"/>
      <c r="O68" s="501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26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26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26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26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26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26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26"/>
    </row>
    <row r="69" spans="2:50" ht="14.25" hidden="1" customHeight="1" outlineLevel="1">
      <c r="B69" s="501"/>
      <c r="C69" s="203">
        <v>3</v>
      </c>
      <c r="D69" s="206" t="s">
        <v>305</v>
      </c>
      <c r="E69" s="203">
        <v>24</v>
      </c>
      <c r="F69" s="203">
        <v>2000</v>
      </c>
      <c r="G69" s="208">
        <f t="shared" si="71"/>
        <v>83.333333333333329</v>
      </c>
      <c r="H69" s="526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27"/>
      <c r="M69" s="209">
        <f>RANK(K69, K$67:$K$81)</f>
        <v>4</v>
      </c>
      <c r="N69" s="501"/>
      <c r="O69" s="501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26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26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26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26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26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26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26"/>
    </row>
    <row r="70" spans="2:50" ht="14.25" hidden="1" customHeight="1" outlineLevel="1">
      <c r="B70" s="501"/>
      <c r="C70" s="203">
        <v>4</v>
      </c>
      <c r="D70" s="206" t="s">
        <v>304</v>
      </c>
      <c r="E70" s="203">
        <v>24</v>
      </c>
      <c r="F70" s="203">
        <v>2000</v>
      </c>
      <c r="G70" s="208">
        <f t="shared" si="71"/>
        <v>83.333333333333329</v>
      </c>
      <c r="H70" s="526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27"/>
      <c r="M70" s="209">
        <f>RANK(K70, K$67:$K$81)</f>
        <v>5</v>
      </c>
      <c r="N70" s="501"/>
      <c r="O70" s="501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26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26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26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26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26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26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26"/>
    </row>
    <row r="71" spans="2:50" ht="14.25" hidden="1" customHeight="1" outlineLevel="1">
      <c r="B71" s="501"/>
      <c r="C71" s="203">
        <v>5</v>
      </c>
      <c r="D71" s="206" t="s">
        <v>301</v>
      </c>
      <c r="E71" s="203">
        <v>14</v>
      </c>
      <c r="F71" s="203">
        <v>2000</v>
      </c>
      <c r="G71" s="208">
        <f t="shared" si="71"/>
        <v>142.85714285714286</v>
      </c>
      <c r="H71" s="526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27"/>
      <c r="M71" s="209">
        <f>RANK(K71, K$67:$K$81)</f>
        <v>1</v>
      </c>
      <c r="N71" s="501"/>
      <c r="O71" s="501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26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26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26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26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26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26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26"/>
    </row>
    <row r="72" spans="2:50" ht="14.25" hidden="1" customHeight="1" outlineLevel="1">
      <c r="B72" s="501"/>
      <c r="C72" s="203">
        <v>6</v>
      </c>
      <c r="D72" s="206" t="s">
        <v>306</v>
      </c>
      <c r="E72" s="203">
        <v>25</v>
      </c>
      <c r="F72" s="203">
        <v>2000</v>
      </c>
      <c r="G72" s="208">
        <f t="shared" si="71"/>
        <v>80</v>
      </c>
      <c r="H72" s="526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27"/>
      <c r="M72" s="209">
        <f>RANK(K72, K$67:$K$81)</f>
        <v>7</v>
      </c>
      <c r="N72" s="501"/>
      <c r="O72" s="501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26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26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26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26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26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26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26"/>
    </row>
    <row r="73" spans="2:50" ht="14.25" hidden="1" customHeight="1" outlineLevel="1">
      <c r="B73" s="501"/>
      <c r="C73" s="203">
        <v>7</v>
      </c>
      <c r="D73" s="206" t="s">
        <v>295</v>
      </c>
      <c r="E73" s="203">
        <v>23</v>
      </c>
      <c r="F73" s="203">
        <v>2000</v>
      </c>
      <c r="G73" s="208">
        <f t="shared" si="71"/>
        <v>86.956521739130437</v>
      </c>
      <c r="H73" s="526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27"/>
      <c r="M73" s="209">
        <f>RANK(K73, K$67:$K$81)</f>
        <v>3</v>
      </c>
      <c r="N73" s="501"/>
      <c r="O73" s="501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26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26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26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26"/>
      <c r="AJ73" s="203"/>
      <c r="AK73" s="207"/>
      <c r="AL73" s="208"/>
      <c r="AM73" s="205"/>
      <c r="AN73" s="526"/>
      <c r="AO73" s="203"/>
      <c r="AP73" s="207"/>
      <c r="AQ73" s="208"/>
      <c r="AR73" s="205"/>
      <c r="AS73" s="526"/>
      <c r="AT73" s="203"/>
      <c r="AU73" s="207"/>
      <c r="AV73" s="208"/>
      <c r="AW73" s="205"/>
      <c r="AX73" s="526"/>
    </row>
    <row r="74" spans="2:50" ht="14.25" hidden="1" customHeight="1" outlineLevel="1">
      <c r="B74" s="501"/>
      <c r="C74" s="203">
        <v>8</v>
      </c>
      <c r="D74" s="206" t="s">
        <v>303</v>
      </c>
      <c r="E74" s="203">
        <v>25</v>
      </c>
      <c r="F74" s="203">
        <v>2000</v>
      </c>
      <c r="G74" s="208">
        <f t="shared" si="71"/>
        <v>80</v>
      </c>
      <c r="H74" s="526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27"/>
      <c r="M74" s="209">
        <f>RANK(K74, K$67:$K$81)</f>
        <v>8</v>
      </c>
      <c r="N74" s="501"/>
      <c r="O74" s="501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26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26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26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26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26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26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26"/>
    </row>
    <row r="75" spans="2:50" ht="14.25" hidden="1" customHeight="1" outlineLevel="1">
      <c r="B75" s="501"/>
      <c r="C75" s="203">
        <v>9</v>
      </c>
      <c r="D75" s="206" t="s">
        <v>294</v>
      </c>
      <c r="E75" s="203">
        <v>26</v>
      </c>
      <c r="F75" s="203">
        <v>2000</v>
      </c>
      <c r="G75" s="208">
        <f t="shared" si="71"/>
        <v>76.92307692307692</v>
      </c>
      <c r="H75" s="526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27"/>
      <c r="M75" s="209">
        <f>RANK(K75, K$67:$K$81)</f>
        <v>9</v>
      </c>
      <c r="N75" s="501"/>
      <c r="O75" s="501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26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26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26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26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26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26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26"/>
    </row>
    <row r="76" spans="2:50" ht="14.25" hidden="1" customHeight="1" outlineLevel="1">
      <c r="B76" s="501"/>
      <c r="C76" s="203">
        <v>10</v>
      </c>
      <c r="D76" s="206"/>
      <c r="E76" s="203"/>
      <c r="F76" s="203"/>
      <c r="G76" s="208"/>
      <c r="H76" s="526"/>
      <c r="I76" s="209"/>
      <c r="J76" s="209"/>
      <c r="K76" s="210"/>
      <c r="L76" s="527"/>
      <c r="M76" s="209"/>
      <c r="N76" s="501"/>
      <c r="O76" s="501"/>
      <c r="P76" s="203"/>
      <c r="Q76" s="207"/>
      <c r="R76" s="208"/>
      <c r="S76" s="205"/>
      <c r="T76" s="526"/>
      <c r="U76" s="203"/>
      <c r="V76" s="207"/>
      <c r="W76" s="208"/>
      <c r="X76" s="205"/>
      <c r="Y76" s="526"/>
      <c r="Z76" s="203"/>
      <c r="AA76" s="207"/>
      <c r="AB76" s="208"/>
      <c r="AC76" s="205"/>
      <c r="AD76" s="526"/>
      <c r="AE76" s="203"/>
      <c r="AF76" s="207"/>
      <c r="AG76" s="208"/>
      <c r="AH76" s="205"/>
      <c r="AI76" s="526"/>
      <c r="AJ76" s="203"/>
      <c r="AK76" s="207"/>
      <c r="AL76" s="208"/>
      <c r="AM76" s="205"/>
      <c r="AN76" s="526"/>
      <c r="AO76" s="203"/>
      <c r="AP76" s="207"/>
      <c r="AQ76" s="208"/>
      <c r="AR76" s="205"/>
      <c r="AS76" s="526"/>
      <c r="AT76" s="203"/>
      <c r="AU76" s="207"/>
      <c r="AV76" s="208"/>
      <c r="AW76" s="205"/>
      <c r="AX76" s="526"/>
    </row>
    <row r="77" spans="2:50" ht="14.25" hidden="1" customHeight="1" outlineLevel="1">
      <c r="B77" s="501"/>
      <c r="C77" s="203">
        <v>11</v>
      </c>
      <c r="D77" s="206"/>
      <c r="E77" s="203"/>
      <c r="F77" s="203"/>
      <c r="G77" s="208"/>
      <c r="H77" s="526"/>
      <c r="I77" s="209"/>
      <c r="J77" s="209"/>
      <c r="K77" s="210"/>
      <c r="L77" s="527"/>
      <c r="M77" s="209"/>
      <c r="N77" s="501"/>
      <c r="O77" s="501"/>
      <c r="P77" s="203"/>
      <c r="Q77" s="207"/>
      <c r="R77" s="208"/>
      <c r="S77" s="205"/>
      <c r="T77" s="526"/>
      <c r="U77" s="203"/>
      <c r="V77" s="207"/>
      <c r="W77" s="208"/>
      <c r="X77" s="205"/>
      <c r="Y77" s="526"/>
      <c r="Z77" s="203"/>
      <c r="AA77" s="207"/>
      <c r="AB77" s="208"/>
      <c r="AC77" s="205"/>
      <c r="AD77" s="526"/>
      <c r="AE77" s="203"/>
      <c r="AF77" s="207"/>
      <c r="AG77" s="208"/>
      <c r="AH77" s="205"/>
      <c r="AI77" s="526"/>
      <c r="AJ77" s="203"/>
      <c r="AK77" s="207"/>
      <c r="AL77" s="208"/>
      <c r="AM77" s="205"/>
      <c r="AN77" s="526"/>
      <c r="AO77" s="203"/>
      <c r="AP77" s="207"/>
      <c r="AQ77" s="208"/>
      <c r="AR77" s="205"/>
      <c r="AS77" s="526"/>
      <c r="AT77" s="203"/>
      <c r="AU77" s="207"/>
      <c r="AV77" s="208"/>
      <c r="AW77" s="205"/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113</v>
      </c>
      <c r="C87" s="203">
        <v>1</v>
      </c>
      <c r="D87" s="206" t="s">
        <v>298</v>
      </c>
      <c r="E87" s="203">
        <v>21</v>
      </c>
      <c r="F87" s="203">
        <v>2000</v>
      </c>
      <c r="G87" s="208">
        <f t="shared" ref="G87:G93" si="97">F87/E87</f>
        <v>95.238095238095241</v>
      </c>
      <c r="H87" s="526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27">
        <f>IFERROR(AVERAGE(K87:K101),"-")</f>
        <v>70.900998539388169</v>
      </c>
      <c r="M87" s="209">
        <f>RANK(K87, K$87:$K$101)</f>
        <v>1</v>
      </c>
      <c r="N87" s="501"/>
      <c r="O87" s="501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26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26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26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26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26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26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26">
        <f>AVERAGE(AV87:AV101)</f>
        <v>71.628580820084792</v>
      </c>
    </row>
    <row r="88" spans="2:50" ht="14.25" hidden="1" customHeight="1" outlineLevel="1">
      <c r="B88" s="501"/>
      <c r="C88" s="203">
        <v>2</v>
      </c>
      <c r="D88" s="206" t="s">
        <v>299</v>
      </c>
      <c r="E88" s="203">
        <v>25</v>
      </c>
      <c r="F88" s="203">
        <v>2000</v>
      </c>
      <c r="G88" s="208">
        <f t="shared" si="97"/>
        <v>80</v>
      </c>
      <c r="H88" s="526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27"/>
      <c r="M88" s="209">
        <f>RANK(K88, K$87:$K$101)</f>
        <v>4</v>
      </c>
      <c r="N88" s="501"/>
      <c r="O88" s="501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26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26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26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26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26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26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26"/>
    </row>
    <row r="89" spans="2:50" ht="14.25" hidden="1" customHeight="1" outlineLevel="1">
      <c r="B89" s="501"/>
      <c r="C89" s="203">
        <v>3</v>
      </c>
      <c r="D89" s="206" t="s">
        <v>305</v>
      </c>
      <c r="E89" s="203">
        <v>24</v>
      </c>
      <c r="F89" s="203">
        <v>2000</v>
      </c>
      <c r="G89" s="208">
        <f t="shared" si="97"/>
        <v>83.333333333333329</v>
      </c>
      <c r="H89" s="526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27"/>
      <c r="M89" s="209">
        <f>RANK(K89, K$87:$K$101)</f>
        <v>2</v>
      </c>
      <c r="N89" s="501"/>
      <c r="O89" s="501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26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26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26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26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26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26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26"/>
    </row>
    <row r="90" spans="2:50" ht="14.25" hidden="1" customHeight="1" outlineLevel="1">
      <c r="B90" s="501"/>
      <c r="C90" s="203">
        <v>4</v>
      </c>
      <c r="D90" s="206" t="s">
        <v>304</v>
      </c>
      <c r="E90" s="203">
        <v>24</v>
      </c>
      <c r="F90" s="203">
        <v>2000</v>
      </c>
      <c r="G90" s="208">
        <f t="shared" si="97"/>
        <v>83.333333333333329</v>
      </c>
      <c r="H90" s="526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27"/>
      <c r="M90" s="209">
        <f>RANK(K90, K$87:$K$101)</f>
        <v>3</v>
      </c>
      <c r="N90" s="501"/>
      <c r="O90" s="501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26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26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26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26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26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26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26"/>
    </row>
    <row r="91" spans="2:50" ht="14.25" hidden="1" customHeight="1" outlineLevel="1">
      <c r="B91" s="501"/>
      <c r="C91" s="203">
        <v>5</v>
      </c>
      <c r="D91" s="206" t="s">
        <v>306</v>
      </c>
      <c r="E91" s="203">
        <v>25</v>
      </c>
      <c r="F91" s="203">
        <v>2000</v>
      </c>
      <c r="G91" s="208">
        <f t="shared" si="97"/>
        <v>80</v>
      </c>
      <c r="H91" s="526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27"/>
      <c r="M91" s="209">
        <f>RANK(K91, K$87:$K$101)</f>
        <v>5</v>
      </c>
      <c r="N91" s="501"/>
      <c r="O91" s="501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26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26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26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26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26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26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26"/>
    </row>
    <row r="92" spans="2:50" ht="14.25" hidden="1" customHeight="1" outlineLevel="1">
      <c r="B92" s="501"/>
      <c r="C92" s="203">
        <v>6</v>
      </c>
      <c r="D92" s="206" t="s">
        <v>303</v>
      </c>
      <c r="E92" s="203">
        <v>25</v>
      </c>
      <c r="F92" s="203">
        <v>2000</v>
      </c>
      <c r="G92" s="208">
        <f t="shared" si="97"/>
        <v>80</v>
      </c>
      <c r="H92" s="526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27"/>
      <c r="M92" s="209">
        <f>RANK(K92, K$87:$K$101)</f>
        <v>6</v>
      </c>
      <c r="N92" s="501"/>
      <c r="O92" s="501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26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26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26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26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26"/>
      <c r="AO92" s="207"/>
      <c r="AP92" s="207"/>
      <c r="AQ92" s="208"/>
      <c r="AR92" s="205"/>
      <c r="AS92" s="526"/>
      <c r="AT92" s="207"/>
      <c r="AU92" s="207"/>
      <c r="AV92" s="208"/>
      <c r="AW92" s="205"/>
      <c r="AX92" s="526"/>
    </row>
    <row r="93" spans="2:50" ht="14.25" hidden="1" customHeight="1" outlineLevel="1">
      <c r="B93" s="501"/>
      <c r="C93" s="203">
        <v>7</v>
      </c>
      <c r="D93" s="206" t="s">
        <v>294</v>
      </c>
      <c r="E93" s="203">
        <v>26</v>
      </c>
      <c r="F93" s="203">
        <v>2000</v>
      </c>
      <c r="G93" s="208">
        <f t="shared" si="97"/>
        <v>76.92307692307692</v>
      </c>
      <c r="H93" s="526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27"/>
      <c r="M93" s="209">
        <f>RANK(K93, K$87:$K$101)</f>
        <v>7</v>
      </c>
      <c r="N93" s="501"/>
      <c r="O93" s="501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26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26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26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26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26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26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26"/>
    </row>
    <row r="94" spans="2:50" ht="14.25" hidden="1" customHeight="1" outlineLevel="1">
      <c r="B94" s="501"/>
      <c r="C94" s="203">
        <v>8</v>
      </c>
      <c r="D94" s="206"/>
      <c r="E94" s="203"/>
      <c r="F94" s="203"/>
      <c r="G94" s="208"/>
      <c r="H94" s="526"/>
      <c r="I94" s="209"/>
      <c r="J94" s="209"/>
      <c r="K94" s="210"/>
      <c r="L94" s="527"/>
      <c r="M94" s="209"/>
      <c r="N94" s="501"/>
      <c r="O94" s="501"/>
      <c r="P94" s="203"/>
      <c r="Q94" s="203"/>
      <c r="R94" s="208"/>
      <c r="S94" s="205"/>
      <c r="T94" s="526"/>
      <c r="U94" s="203"/>
      <c r="V94" s="203"/>
      <c r="W94" s="208"/>
      <c r="X94" s="205"/>
      <c r="Y94" s="526"/>
      <c r="Z94" s="203"/>
      <c r="AA94" s="203"/>
      <c r="AB94" s="208"/>
      <c r="AC94" s="205"/>
      <c r="AD94" s="526"/>
      <c r="AE94" s="203"/>
      <c r="AF94" s="203"/>
      <c r="AG94" s="208"/>
      <c r="AH94" s="205"/>
      <c r="AI94" s="526"/>
      <c r="AJ94" s="203"/>
      <c r="AK94" s="203"/>
      <c r="AL94" s="208"/>
      <c r="AM94" s="205"/>
      <c r="AN94" s="526"/>
      <c r="AO94" s="203"/>
      <c r="AP94" s="203"/>
      <c r="AQ94" s="208"/>
      <c r="AR94" s="205"/>
      <c r="AS94" s="526"/>
      <c r="AT94" s="203"/>
      <c r="AU94" s="203"/>
      <c r="AV94" s="208"/>
      <c r="AW94" s="205"/>
      <c r="AX94" s="526"/>
    </row>
    <row r="95" spans="2:50" ht="14.25" hidden="1" customHeight="1" outlineLevel="1">
      <c r="B95" s="501"/>
      <c r="C95" s="203">
        <v>9</v>
      </c>
      <c r="D95" s="206"/>
      <c r="E95" s="203"/>
      <c r="F95" s="203"/>
      <c r="G95" s="208"/>
      <c r="H95" s="526"/>
      <c r="I95" s="209"/>
      <c r="J95" s="209"/>
      <c r="K95" s="210"/>
      <c r="L95" s="527"/>
      <c r="M95" s="209"/>
      <c r="N95" s="501"/>
      <c r="O95" s="501"/>
      <c r="P95" s="203"/>
      <c r="Q95" s="203"/>
      <c r="R95" s="208"/>
      <c r="S95" s="205"/>
      <c r="T95" s="526"/>
      <c r="U95" s="203"/>
      <c r="V95" s="203"/>
      <c r="W95" s="208"/>
      <c r="X95" s="205"/>
      <c r="Y95" s="526"/>
      <c r="Z95" s="203"/>
      <c r="AA95" s="203"/>
      <c r="AB95" s="208"/>
      <c r="AC95" s="205"/>
      <c r="AD95" s="526"/>
      <c r="AE95" s="203"/>
      <c r="AF95" s="203"/>
      <c r="AG95" s="208"/>
      <c r="AH95" s="205"/>
      <c r="AI95" s="526"/>
      <c r="AJ95" s="203"/>
      <c r="AK95" s="203"/>
      <c r="AL95" s="208"/>
      <c r="AM95" s="205"/>
      <c r="AN95" s="526"/>
      <c r="AO95" s="203"/>
      <c r="AP95" s="203"/>
      <c r="AQ95" s="208"/>
      <c r="AR95" s="205"/>
      <c r="AS95" s="526"/>
      <c r="AT95" s="203"/>
      <c r="AU95" s="203"/>
      <c r="AV95" s="208"/>
      <c r="AW95" s="205"/>
      <c r="AX95" s="526"/>
    </row>
    <row r="96" spans="2:50" ht="14.25" hidden="1" customHeight="1" outlineLevel="1">
      <c r="B96" s="501"/>
      <c r="C96" s="203">
        <v>10</v>
      </c>
      <c r="D96" s="206"/>
      <c r="E96" s="203"/>
      <c r="F96" s="203"/>
      <c r="G96" s="208"/>
      <c r="H96" s="526"/>
      <c r="I96" s="209"/>
      <c r="J96" s="209"/>
      <c r="K96" s="210"/>
      <c r="L96" s="527"/>
      <c r="M96" s="209"/>
      <c r="N96" s="501"/>
      <c r="O96" s="501"/>
      <c r="P96" s="203"/>
      <c r="Q96" s="203"/>
      <c r="R96" s="208"/>
      <c r="S96" s="205"/>
      <c r="T96" s="526"/>
      <c r="U96" s="203"/>
      <c r="V96" s="203"/>
      <c r="W96" s="208"/>
      <c r="X96" s="205"/>
      <c r="Y96" s="526"/>
      <c r="Z96" s="203"/>
      <c r="AA96" s="203"/>
      <c r="AB96" s="208"/>
      <c r="AC96" s="205"/>
      <c r="AD96" s="526"/>
      <c r="AE96" s="203"/>
      <c r="AF96" s="203"/>
      <c r="AG96" s="208"/>
      <c r="AH96" s="205"/>
      <c r="AI96" s="526"/>
      <c r="AJ96" s="203"/>
      <c r="AK96" s="203"/>
      <c r="AL96" s="208"/>
      <c r="AM96" s="205"/>
      <c r="AN96" s="526"/>
      <c r="AO96" s="203"/>
      <c r="AP96" s="203"/>
      <c r="AQ96" s="208"/>
      <c r="AR96" s="205"/>
      <c r="AS96" s="526"/>
      <c r="AT96" s="203"/>
      <c r="AU96" s="203"/>
      <c r="AV96" s="208"/>
      <c r="AW96" s="205"/>
      <c r="AX96" s="526"/>
    </row>
    <row r="97" spans="2:50" ht="14.25" hidden="1" customHeight="1" outlineLevel="1">
      <c r="B97" s="501"/>
      <c r="C97" s="203">
        <v>11</v>
      </c>
      <c r="D97" s="206"/>
      <c r="E97" s="203"/>
      <c r="F97" s="203"/>
      <c r="G97" s="208"/>
      <c r="H97" s="526"/>
      <c r="I97" s="209"/>
      <c r="J97" s="209"/>
      <c r="K97" s="210"/>
      <c r="L97" s="527"/>
      <c r="M97" s="209"/>
      <c r="N97" s="501"/>
      <c r="O97" s="501"/>
      <c r="P97" s="203"/>
      <c r="Q97" s="203"/>
      <c r="R97" s="208"/>
      <c r="S97" s="205"/>
      <c r="T97" s="526"/>
      <c r="U97" s="203"/>
      <c r="V97" s="203"/>
      <c r="W97" s="208"/>
      <c r="X97" s="205"/>
      <c r="Y97" s="526"/>
      <c r="Z97" s="203"/>
      <c r="AA97" s="203"/>
      <c r="AB97" s="208"/>
      <c r="AC97" s="205"/>
      <c r="AD97" s="526"/>
      <c r="AE97" s="203"/>
      <c r="AF97" s="203"/>
      <c r="AG97" s="208"/>
      <c r="AH97" s="205"/>
      <c r="AI97" s="526"/>
      <c r="AJ97" s="203"/>
      <c r="AK97" s="203"/>
      <c r="AL97" s="208"/>
      <c r="AM97" s="205"/>
      <c r="AN97" s="526"/>
      <c r="AO97" s="203"/>
      <c r="AP97" s="203"/>
      <c r="AQ97" s="208"/>
      <c r="AR97" s="205"/>
      <c r="AS97" s="526"/>
      <c r="AT97" s="203"/>
      <c r="AU97" s="203"/>
      <c r="AV97" s="208"/>
      <c r="AW97" s="205"/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113</v>
      </c>
      <c r="C107" s="203">
        <v>1</v>
      </c>
      <c r="D107" s="206" t="s">
        <v>298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26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27">
        <f>IFERROR(AVERAGE(K107:K121),"-")</f>
        <v>71.864593200201639</v>
      </c>
      <c r="M107" s="209">
        <f>RANK(K107, K$107:$K$121)</f>
        <v>1</v>
      </c>
      <c r="N107" s="501"/>
      <c r="O107" s="501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26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26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26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26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26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26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26">
        <f>AVERAGE(AV107:AV121)</f>
        <v>71.924449792015309</v>
      </c>
    </row>
    <row r="108" spans="2:50" ht="14.25" hidden="1" customHeight="1" outlineLevel="1">
      <c r="B108" s="501"/>
      <c r="C108" s="203">
        <v>2</v>
      </c>
      <c r="D108" s="206" t="s">
        <v>299</v>
      </c>
      <c r="E108" s="203">
        <v>25</v>
      </c>
      <c r="F108" s="203">
        <v>2000</v>
      </c>
      <c r="G108" s="208">
        <f t="shared" si="123"/>
        <v>80</v>
      </c>
      <c r="H108" s="526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27"/>
      <c r="M108" s="209">
        <f>RANK(K108, K$107:$K$121)</f>
        <v>4</v>
      </c>
      <c r="N108" s="501"/>
      <c r="O108" s="501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26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26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26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26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26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26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26"/>
    </row>
    <row r="109" spans="2:50" ht="14.25" hidden="1" customHeight="1" outlineLevel="1">
      <c r="B109" s="501"/>
      <c r="C109" s="203">
        <v>3</v>
      </c>
      <c r="D109" s="206" t="s">
        <v>305</v>
      </c>
      <c r="E109" s="203">
        <v>24</v>
      </c>
      <c r="F109" s="203">
        <v>2000</v>
      </c>
      <c r="G109" s="208">
        <f t="shared" si="123"/>
        <v>83.333333333333329</v>
      </c>
      <c r="H109" s="526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27"/>
      <c r="M109" s="209">
        <f>RANK(K109, K$107:$K$121)</f>
        <v>2</v>
      </c>
      <c r="N109" s="501"/>
      <c r="O109" s="501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26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26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26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26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26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26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26"/>
    </row>
    <row r="110" spans="2:50" ht="14.25" hidden="1" customHeight="1" outlineLevel="1">
      <c r="B110" s="501"/>
      <c r="C110" s="203">
        <v>4</v>
      </c>
      <c r="D110" s="206" t="s">
        <v>304</v>
      </c>
      <c r="E110" s="203">
        <v>24</v>
      </c>
      <c r="F110" s="203">
        <v>2000</v>
      </c>
      <c r="G110" s="208">
        <f t="shared" si="123"/>
        <v>83.333333333333329</v>
      </c>
      <c r="H110" s="526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27"/>
      <c r="M110" s="209">
        <f>RANK(K110, K$107:$K$121)</f>
        <v>3</v>
      </c>
      <c r="N110" s="501"/>
      <c r="O110" s="501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26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26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26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26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26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26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26"/>
    </row>
    <row r="111" spans="2:50" ht="14.25" hidden="1" customHeight="1" outlineLevel="1">
      <c r="B111" s="501"/>
      <c r="C111" s="203">
        <v>5</v>
      </c>
      <c r="D111" s="206" t="s">
        <v>306</v>
      </c>
      <c r="E111" s="203">
        <v>25</v>
      </c>
      <c r="F111" s="203">
        <v>2000</v>
      </c>
      <c r="G111" s="208">
        <f t="shared" si="123"/>
        <v>80</v>
      </c>
      <c r="H111" s="526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27"/>
      <c r="M111" s="209">
        <f>RANK(K111, K$107:$K$121)</f>
        <v>5</v>
      </c>
      <c r="N111" s="501"/>
      <c r="O111" s="501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26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26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26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26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26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26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26"/>
    </row>
    <row r="112" spans="2:50" ht="14.25" hidden="1" customHeight="1" outlineLevel="1">
      <c r="B112" s="501"/>
      <c r="C112" s="203">
        <v>6</v>
      </c>
      <c r="D112" s="206" t="s">
        <v>294</v>
      </c>
      <c r="E112" s="203">
        <v>26</v>
      </c>
      <c r="F112" s="203">
        <v>2000</v>
      </c>
      <c r="G112" s="208">
        <f t="shared" si="123"/>
        <v>76.92307692307692</v>
      </c>
      <c r="H112" s="526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27"/>
      <c r="M112" s="209">
        <f>RANK(K112, K$107:$K$121)</f>
        <v>6</v>
      </c>
      <c r="N112" s="501"/>
      <c r="O112" s="501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26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26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26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26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26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26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26"/>
    </row>
    <row r="113" spans="2:50" ht="14.25" hidden="1" customHeight="1" outlineLevel="1">
      <c r="B113" s="501"/>
      <c r="C113" s="203">
        <v>7</v>
      </c>
      <c r="D113" s="206"/>
      <c r="E113" s="203"/>
      <c r="F113" s="203"/>
      <c r="G113" s="208"/>
      <c r="H113" s="526"/>
      <c r="I113" s="209"/>
      <c r="J113" s="209"/>
      <c r="K113" s="210"/>
      <c r="L113" s="527"/>
      <c r="M113" s="209"/>
      <c r="N113" s="501"/>
      <c r="O113" s="501"/>
      <c r="P113" s="207"/>
      <c r="Q113" s="207"/>
      <c r="R113" s="208"/>
      <c r="S113" s="205"/>
      <c r="T113" s="526"/>
      <c r="U113" s="207"/>
      <c r="V113" s="207"/>
      <c r="W113" s="208"/>
      <c r="X113" s="205"/>
      <c r="Y113" s="526"/>
      <c r="Z113" s="207"/>
      <c r="AA113" s="207"/>
      <c r="AB113" s="208"/>
      <c r="AC113" s="205"/>
      <c r="AD113" s="526"/>
      <c r="AE113" s="207"/>
      <c r="AF113" s="207"/>
      <c r="AG113" s="208"/>
      <c r="AH113" s="205"/>
      <c r="AI113" s="526"/>
      <c r="AJ113" s="207"/>
      <c r="AK113" s="207"/>
      <c r="AL113" s="208"/>
      <c r="AM113" s="205"/>
      <c r="AN113" s="526"/>
      <c r="AO113" s="207"/>
      <c r="AP113" s="207"/>
      <c r="AQ113" s="208"/>
      <c r="AR113" s="205"/>
      <c r="AS113" s="526"/>
      <c r="AT113" s="207"/>
      <c r="AU113" s="207"/>
      <c r="AV113" s="208"/>
      <c r="AW113" s="205"/>
      <c r="AX113" s="526"/>
    </row>
    <row r="114" spans="2:50" ht="14.25" hidden="1" customHeight="1" outlineLevel="1">
      <c r="B114" s="501"/>
      <c r="C114" s="203">
        <v>8</v>
      </c>
      <c r="D114" s="206"/>
      <c r="E114" s="203"/>
      <c r="F114" s="203"/>
      <c r="G114" s="208"/>
      <c r="H114" s="526"/>
      <c r="I114" s="209"/>
      <c r="J114" s="209"/>
      <c r="K114" s="210"/>
      <c r="L114" s="527"/>
      <c r="M114" s="209"/>
      <c r="N114" s="501"/>
      <c r="O114" s="501"/>
      <c r="P114" s="207"/>
      <c r="Q114" s="207"/>
      <c r="R114" s="208"/>
      <c r="S114" s="205"/>
      <c r="T114" s="526"/>
      <c r="U114" s="207"/>
      <c r="V114" s="207"/>
      <c r="W114" s="208"/>
      <c r="X114" s="205"/>
      <c r="Y114" s="526"/>
      <c r="Z114" s="207"/>
      <c r="AA114" s="207"/>
      <c r="AB114" s="208"/>
      <c r="AC114" s="205"/>
      <c r="AD114" s="526"/>
      <c r="AE114" s="207"/>
      <c r="AF114" s="207"/>
      <c r="AG114" s="208"/>
      <c r="AH114" s="205"/>
      <c r="AI114" s="526"/>
      <c r="AJ114" s="207"/>
      <c r="AK114" s="207"/>
      <c r="AL114" s="208"/>
      <c r="AM114" s="205"/>
      <c r="AN114" s="526"/>
      <c r="AO114" s="207"/>
      <c r="AP114" s="207"/>
      <c r="AQ114" s="208"/>
      <c r="AR114" s="205"/>
      <c r="AS114" s="526"/>
      <c r="AT114" s="207"/>
      <c r="AU114" s="207"/>
      <c r="AV114" s="208"/>
      <c r="AW114" s="205"/>
      <c r="AX114" s="526"/>
    </row>
    <row r="115" spans="2:50" ht="14.25" hidden="1" customHeight="1" outlineLevel="1">
      <c r="B115" s="501"/>
      <c r="C115" s="203">
        <v>9</v>
      </c>
      <c r="D115" s="206"/>
      <c r="E115" s="203"/>
      <c r="F115" s="203"/>
      <c r="G115" s="208"/>
      <c r="H115" s="526"/>
      <c r="I115" s="209"/>
      <c r="J115" s="209"/>
      <c r="K115" s="210"/>
      <c r="L115" s="527"/>
      <c r="M115" s="209"/>
      <c r="N115" s="501"/>
      <c r="O115" s="501"/>
      <c r="P115" s="207"/>
      <c r="Q115" s="207"/>
      <c r="R115" s="208"/>
      <c r="S115" s="205"/>
      <c r="T115" s="526"/>
      <c r="U115" s="207"/>
      <c r="V115" s="207"/>
      <c r="W115" s="208"/>
      <c r="X115" s="205"/>
      <c r="Y115" s="526"/>
      <c r="Z115" s="207"/>
      <c r="AA115" s="207"/>
      <c r="AB115" s="208"/>
      <c r="AC115" s="205"/>
      <c r="AD115" s="526"/>
      <c r="AE115" s="207"/>
      <c r="AF115" s="207"/>
      <c r="AG115" s="208"/>
      <c r="AH115" s="205"/>
      <c r="AI115" s="526"/>
      <c r="AJ115" s="207"/>
      <c r="AK115" s="207"/>
      <c r="AL115" s="208"/>
      <c r="AM115" s="205"/>
      <c r="AN115" s="526"/>
      <c r="AO115" s="207"/>
      <c r="AP115" s="207"/>
      <c r="AQ115" s="208"/>
      <c r="AR115" s="205"/>
      <c r="AS115" s="526"/>
      <c r="AT115" s="207"/>
      <c r="AU115" s="207"/>
      <c r="AV115" s="208"/>
      <c r="AW115" s="205"/>
      <c r="AX115" s="526"/>
    </row>
    <row r="116" spans="2:50" ht="14.25" hidden="1" customHeight="1" outlineLevel="1">
      <c r="B116" s="501"/>
      <c r="C116" s="203">
        <v>10</v>
      </c>
      <c r="D116" s="206"/>
      <c r="E116" s="203"/>
      <c r="F116" s="203"/>
      <c r="G116" s="208"/>
      <c r="H116" s="526"/>
      <c r="I116" s="209"/>
      <c r="J116" s="209"/>
      <c r="K116" s="210"/>
      <c r="L116" s="527"/>
      <c r="M116" s="209"/>
      <c r="N116" s="501"/>
      <c r="O116" s="501"/>
      <c r="P116" s="203"/>
      <c r="Q116" s="203"/>
      <c r="R116" s="208"/>
      <c r="S116" s="205"/>
      <c r="T116" s="526"/>
      <c r="U116" s="203"/>
      <c r="V116" s="203"/>
      <c r="W116" s="208"/>
      <c r="X116" s="205"/>
      <c r="Y116" s="526"/>
      <c r="Z116" s="203"/>
      <c r="AA116" s="203"/>
      <c r="AB116" s="208"/>
      <c r="AC116" s="205"/>
      <c r="AD116" s="526"/>
      <c r="AE116" s="203"/>
      <c r="AF116" s="203"/>
      <c r="AG116" s="208"/>
      <c r="AH116" s="205"/>
      <c r="AI116" s="526"/>
      <c r="AJ116" s="203"/>
      <c r="AK116" s="203"/>
      <c r="AL116" s="208"/>
      <c r="AM116" s="205"/>
      <c r="AN116" s="526"/>
      <c r="AO116" s="203"/>
      <c r="AP116" s="203"/>
      <c r="AQ116" s="208"/>
      <c r="AR116" s="205"/>
      <c r="AS116" s="526"/>
      <c r="AT116" s="203"/>
      <c r="AU116" s="203"/>
      <c r="AV116" s="208"/>
      <c r="AW116" s="205"/>
      <c r="AX116" s="526"/>
    </row>
    <row r="117" spans="2:50" ht="14.25" hidden="1" customHeight="1" outlineLevel="1">
      <c r="B117" s="501"/>
      <c r="C117" s="203">
        <v>11</v>
      </c>
      <c r="D117" s="206"/>
      <c r="E117" s="203"/>
      <c r="F117" s="203"/>
      <c r="G117" s="208"/>
      <c r="H117" s="526"/>
      <c r="I117" s="209"/>
      <c r="J117" s="209"/>
      <c r="K117" s="210"/>
      <c r="L117" s="527"/>
      <c r="M117" s="209"/>
      <c r="N117" s="501"/>
      <c r="O117" s="501"/>
      <c r="P117" s="203"/>
      <c r="Q117" s="203"/>
      <c r="R117" s="208"/>
      <c r="S117" s="205"/>
      <c r="T117" s="526"/>
      <c r="U117" s="203"/>
      <c r="V117" s="203"/>
      <c r="W117" s="208"/>
      <c r="X117" s="205"/>
      <c r="Y117" s="526"/>
      <c r="Z117" s="203"/>
      <c r="AA117" s="203"/>
      <c r="AB117" s="208"/>
      <c r="AC117" s="205"/>
      <c r="AD117" s="526"/>
      <c r="AE117" s="203"/>
      <c r="AF117" s="203"/>
      <c r="AG117" s="208"/>
      <c r="AH117" s="205"/>
      <c r="AI117" s="526"/>
      <c r="AJ117" s="203"/>
      <c r="AK117" s="203"/>
      <c r="AL117" s="208"/>
      <c r="AM117" s="205"/>
      <c r="AN117" s="526"/>
      <c r="AO117" s="203"/>
      <c r="AP117" s="203"/>
      <c r="AQ117" s="208"/>
      <c r="AR117" s="205"/>
      <c r="AS117" s="526"/>
      <c r="AT117" s="203"/>
      <c r="AU117" s="203"/>
      <c r="AV117" s="208"/>
      <c r="AW117" s="205"/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7"/>
      <c r="W121" s="208"/>
      <c r="X121" s="205"/>
      <c r="Y121" s="526"/>
      <c r="Z121" s="203"/>
      <c r="AA121" s="207"/>
      <c r="AB121" s="208"/>
      <c r="AC121" s="205"/>
      <c r="AD121" s="526"/>
      <c r="AE121" s="203"/>
      <c r="AF121" s="207"/>
      <c r="AG121" s="208"/>
      <c r="AH121" s="205"/>
      <c r="AI121" s="526"/>
      <c r="AJ121" s="203"/>
      <c r="AK121" s="207"/>
      <c r="AL121" s="208"/>
      <c r="AM121" s="205"/>
      <c r="AN121" s="526"/>
      <c r="AO121" s="203"/>
      <c r="AP121" s="207"/>
      <c r="AQ121" s="208"/>
      <c r="AR121" s="205"/>
      <c r="AS121" s="526"/>
      <c r="AT121" s="203"/>
      <c r="AU121" s="207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113</v>
      </c>
      <c r="C127" s="203">
        <v>1</v>
      </c>
      <c r="D127" s="206" t="s">
        <v>298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26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27">
        <f>IFERROR(AVERAGE(K127:K141),"-")</f>
        <v>72.184822100437785</v>
      </c>
      <c r="M127" s="209">
        <f>RANK(K127, K$127:$K$141)</f>
        <v>1</v>
      </c>
      <c r="N127" s="501"/>
      <c r="O127" s="501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26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26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26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26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26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26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26">
        <f>AVERAGE(AV127:AV141)</f>
        <v>73.576765590560598</v>
      </c>
    </row>
    <row r="128" spans="2:50" ht="14.25" hidden="1" customHeight="1" outlineLevel="1">
      <c r="B128" s="501"/>
      <c r="C128" s="203">
        <v>2</v>
      </c>
      <c r="D128" s="206" t="s">
        <v>299</v>
      </c>
      <c r="E128" s="203">
        <v>25</v>
      </c>
      <c r="F128" s="203">
        <v>2000</v>
      </c>
      <c r="G128" s="208">
        <f t="shared" si="149"/>
        <v>80</v>
      </c>
      <c r="H128" s="526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27"/>
      <c r="M128" s="209">
        <f>RANK(K128, K$127:$K$141)</f>
        <v>4</v>
      </c>
      <c r="N128" s="501"/>
      <c r="O128" s="501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26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26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26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26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26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26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26"/>
    </row>
    <row r="129" spans="2:50" ht="14.25" hidden="1" customHeight="1" outlineLevel="1">
      <c r="B129" s="501"/>
      <c r="C129" s="203">
        <v>3</v>
      </c>
      <c r="D129" s="206" t="s">
        <v>305</v>
      </c>
      <c r="E129" s="203">
        <v>24</v>
      </c>
      <c r="F129" s="203">
        <v>2000</v>
      </c>
      <c r="G129" s="208">
        <f t="shared" si="149"/>
        <v>83.333333333333329</v>
      </c>
      <c r="H129" s="526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27"/>
      <c r="M129" s="209">
        <f>RANK(K129, K$127:$K$141)</f>
        <v>2</v>
      </c>
      <c r="N129" s="501"/>
      <c r="O129" s="501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26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26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26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26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26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26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26"/>
    </row>
    <row r="130" spans="2:50" ht="14.25" hidden="1" customHeight="1" outlineLevel="1">
      <c r="B130" s="501"/>
      <c r="C130" s="203">
        <v>4</v>
      </c>
      <c r="D130" s="206" t="s">
        <v>304</v>
      </c>
      <c r="E130" s="203">
        <v>24</v>
      </c>
      <c r="F130" s="203">
        <v>2000</v>
      </c>
      <c r="G130" s="208">
        <f t="shared" si="149"/>
        <v>83.333333333333329</v>
      </c>
      <c r="H130" s="526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27"/>
      <c r="M130" s="209">
        <f>RANK(K130, K$127:$K$141)</f>
        <v>3</v>
      </c>
      <c r="N130" s="501"/>
      <c r="O130" s="501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26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26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26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26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26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26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26"/>
    </row>
    <row r="131" spans="2:50" ht="14.25" hidden="1" customHeight="1" outlineLevel="1">
      <c r="B131" s="501"/>
      <c r="C131" s="203">
        <v>5</v>
      </c>
      <c r="D131" s="206" t="s">
        <v>306</v>
      </c>
      <c r="E131" s="203">
        <v>25</v>
      </c>
      <c r="F131" s="203">
        <v>2000</v>
      </c>
      <c r="G131" s="208">
        <f t="shared" si="149"/>
        <v>80</v>
      </c>
      <c r="H131" s="526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27"/>
      <c r="M131" s="209">
        <f>RANK(K131, K$127:$K$141)</f>
        <v>5</v>
      </c>
      <c r="N131" s="501"/>
      <c r="O131" s="501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26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26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26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26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26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26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26"/>
    </row>
    <row r="132" spans="2:50" ht="14.25" hidden="1" customHeight="1" outlineLevel="1">
      <c r="B132" s="501"/>
      <c r="C132" s="203">
        <v>6</v>
      </c>
      <c r="D132" s="206" t="s">
        <v>294</v>
      </c>
      <c r="E132" s="203">
        <v>26</v>
      </c>
      <c r="F132" s="203">
        <v>2000</v>
      </c>
      <c r="G132" s="208">
        <f t="shared" si="149"/>
        <v>76.92307692307692</v>
      </c>
      <c r="H132" s="526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27"/>
      <c r="M132" s="209">
        <f>RANK(K132, K$127:$K$141)</f>
        <v>6</v>
      </c>
      <c r="N132" s="501"/>
      <c r="O132" s="501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26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26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26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26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26"/>
      <c r="AO132" s="207"/>
      <c r="AP132" s="207"/>
      <c r="AQ132" s="208"/>
      <c r="AR132" s="205"/>
      <c r="AS132" s="526"/>
      <c r="AT132" s="207"/>
      <c r="AU132" s="207"/>
      <c r="AV132" s="208"/>
      <c r="AW132" s="205"/>
      <c r="AX132" s="526"/>
    </row>
    <row r="133" spans="2:50" ht="14.25" hidden="1" customHeight="1" outlineLevel="1">
      <c r="B133" s="501"/>
      <c r="C133" s="203">
        <v>7</v>
      </c>
      <c r="D133" s="206"/>
      <c r="E133" s="203"/>
      <c r="F133" s="203"/>
      <c r="G133" s="208"/>
      <c r="H133" s="526"/>
      <c r="I133" s="209"/>
      <c r="J133" s="209"/>
      <c r="K133" s="210"/>
      <c r="L133" s="527"/>
      <c r="M133" s="209"/>
      <c r="N133" s="501"/>
      <c r="O133" s="501"/>
      <c r="P133" s="203"/>
      <c r="Q133" s="203"/>
      <c r="R133" s="208"/>
      <c r="S133" s="205"/>
      <c r="T133" s="526"/>
      <c r="U133" s="203"/>
      <c r="V133" s="203"/>
      <c r="W133" s="208"/>
      <c r="X133" s="205"/>
      <c r="Y133" s="526"/>
      <c r="Z133" s="203"/>
      <c r="AA133" s="203"/>
      <c r="AB133" s="208"/>
      <c r="AC133" s="205"/>
      <c r="AD133" s="526"/>
      <c r="AE133" s="203"/>
      <c r="AF133" s="203"/>
      <c r="AG133" s="208"/>
      <c r="AH133" s="205"/>
      <c r="AI133" s="526"/>
      <c r="AJ133" s="203"/>
      <c r="AK133" s="203"/>
      <c r="AL133" s="208"/>
      <c r="AM133" s="205"/>
      <c r="AN133" s="526"/>
      <c r="AO133" s="203"/>
      <c r="AP133" s="203"/>
      <c r="AQ133" s="208"/>
      <c r="AR133" s="205"/>
      <c r="AS133" s="526"/>
      <c r="AT133" s="203"/>
      <c r="AU133" s="203"/>
      <c r="AV133" s="208"/>
      <c r="AW133" s="205"/>
      <c r="AX133" s="526"/>
    </row>
    <row r="134" spans="2:50" ht="14.25" hidden="1" customHeight="1" outlineLevel="1">
      <c r="B134" s="501"/>
      <c r="C134" s="203">
        <v>8</v>
      </c>
      <c r="D134" s="206"/>
      <c r="E134" s="203"/>
      <c r="F134" s="203"/>
      <c r="G134" s="208"/>
      <c r="H134" s="526"/>
      <c r="I134" s="209"/>
      <c r="J134" s="209"/>
      <c r="K134" s="210"/>
      <c r="L134" s="527"/>
      <c r="M134" s="209"/>
      <c r="N134" s="501"/>
      <c r="O134" s="501"/>
      <c r="P134" s="203"/>
      <c r="Q134" s="203"/>
      <c r="R134" s="208"/>
      <c r="S134" s="205"/>
      <c r="T134" s="526"/>
      <c r="U134" s="203"/>
      <c r="V134" s="203"/>
      <c r="W134" s="208"/>
      <c r="X134" s="205"/>
      <c r="Y134" s="526"/>
      <c r="Z134" s="203"/>
      <c r="AA134" s="203"/>
      <c r="AB134" s="208"/>
      <c r="AC134" s="205"/>
      <c r="AD134" s="526"/>
      <c r="AE134" s="203"/>
      <c r="AF134" s="203"/>
      <c r="AG134" s="208"/>
      <c r="AH134" s="205"/>
      <c r="AI134" s="526"/>
      <c r="AJ134" s="203"/>
      <c r="AK134" s="203"/>
      <c r="AL134" s="208"/>
      <c r="AM134" s="205"/>
      <c r="AN134" s="526"/>
      <c r="AO134" s="203"/>
      <c r="AP134" s="203"/>
      <c r="AQ134" s="208"/>
      <c r="AR134" s="205"/>
      <c r="AS134" s="526"/>
      <c r="AT134" s="203"/>
      <c r="AU134" s="203"/>
      <c r="AV134" s="208"/>
      <c r="AW134" s="205"/>
      <c r="AX134" s="526"/>
    </row>
    <row r="135" spans="2:50" ht="14.25" hidden="1" customHeight="1" outlineLevel="1">
      <c r="B135" s="501"/>
      <c r="C135" s="203">
        <v>9</v>
      </c>
      <c r="D135" s="206"/>
      <c r="E135" s="203"/>
      <c r="F135" s="203"/>
      <c r="G135" s="208"/>
      <c r="H135" s="526"/>
      <c r="I135" s="209"/>
      <c r="J135" s="209"/>
      <c r="K135" s="210"/>
      <c r="L135" s="527"/>
      <c r="M135" s="209"/>
      <c r="N135" s="501"/>
      <c r="O135" s="501"/>
      <c r="P135" s="203"/>
      <c r="Q135" s="203"/>
      <c r="R135" s="208"/>
      <c r="S135" s="205"/>
      <c r="T135" s="526"/>
      <c r="U135" s="203"/>
      <c r="V135" s="203"/>
      <c r="W135" s="208"/>
      <c r="X135" s="205"/>
      <c r="Y135" s="526"/>
      <c r="Z135" s="203"/>
      <c r="AA135" s="203"/>
      <c r="AB135" s="208"/>
      <c r="AC135" s="205"/>
      <c r="AD135" s="526"/>
      <c r="AE135" s="203"/>
      <c r="AF135" s="203"/>
      <c r="AG135" s="208"/>
      <c r="AH135" s="205"/>
      <c r="AI135" s="526"/>
      <c r="AJ135" s="203"/>
      <c r="AK135" s="203"/>
      <c r="AL135" s="208"/>
      <c r="AM135" s="205"/>
      <c r="AN135" s="526"/>
      <c r="AO135" s="203"/>
      <c r="AP135" s="203"/>
      <c r="AQ135" s="208"/>
      <c r="AR135" s="205"/>
      <c r="AS135" s="526"/>
      <c r="AT135" s="203"/>
      <c r="AU135" s="203"/>
      <c r="AV135" s="208"/>
      <c r="AW135" s="205"/>
      <c r="AX135" s="526"/>
    </row>
    <row r="136" spans="2:50" ht="14.25" hidden="1" customHeight="1" outlineLevel="1">
      <c r="B136" s="501"/>
      <c r="C136" s="203">
        <v>10</v>
      </c>
      <c r="D136" s="206"/>
      <c r="E136" s="203"/>
      <c r="F136" s="203"/>
      <c r="G136" s="208"/>
      <c r="H136" s="526"/>
      <c r="I136" s="209"/>
      <c r="J136" s="209"/>
      <c r="K136" s="210"/>
      <c r="L136" s="527"/>
      <c r="M136" s="209"/>
      <c r="N136" s="501"/>
      <c r="O136" s="501"/>
      <c r="P136" s="203"/>
      <c r="Q136" s="203"/>
      <c r="R136" s="208"/>
      <c r="S136" s="205"/>
      <c r="T136" s="526"/>
      <c r="U136" s="203"/>
      <c r="V136" s="203"/>
      <c r="W136" s="208"/>
      <c r="X136" s="205"/>
      <c r="Y136" s="526"/>
      <c r="Z136" s="203"/>
      <c r="AA136" s="203"/>
      <c r="AB136" s="208"/>
      <c r="AC136" s="205"/>
      <c r="AD136" s="526"/>
      <c r="AE136" s="203"/>
      <c r="AF136" s="203"/>
      <c r="AG136" s="208"/>
      <c r="AH136" s="205"/>
      <c r="AI136" s="526"/>
      <c r="AJ136" s="203"/>
      <c r="AK136" s="203"/>
      <c r="AL136" s="208"/>
      <c r="AM136" s="205"/>
      <c r="AN136" s="526"/>
      <c r="AO136" s="203"/>
      <c r="AP136" s="203"/>
      <c r="AQ136" s="208"/>
      <c r="AR136" s="205"/>
      <c r="AS136" s="526"/>
      <c r="AT136" s="203"/>
      <c r="AU136" s="203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113</v>
      </c>
      <c r="C147" s="203">
        <v>1</v>
      </c>
      <c r="D147" s="206" t="s">
        <v>298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26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27">
        <f>IFERROR(AVERAGE(K147:K161),"-")</f>
        <v>74.889105427249703</v>
      </c>
      <c r="M147" s="209">
        <f>RANK(K147, K$147:$K$161)</f>
        <v>1</v>
      </c>
      <c r="N147" s="501"/>
      <c r="O147" s="501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26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26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26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26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26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26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26">
        <f>AVERAGE(AV147:AV161)</f>
        <v>75.154759408667843</v>
      </c>
    </row>
    <row r="148" spans="2:50" ht="14.25" hidden="1" customHeight="1" outlineLevel="1">
      <c r="B148" s="501"/>
      <c r="C148" s="203">
        <v>2</v>
      </c>
      <c r="D148" s="206" t="s">
        <v>299</v>
      </c>
      <c r="E148" s="203">
        <v>25</v>
      </c>
      <c r="F148" s="203">
        <v>2000</v>
      </c>
      <c r="G148" s="208">
        <f t="shared" si="175"/>
        <v>80</v>
      </c>
      <c r="H148" s="526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27"/>
      <c r="M148" s="209">
        <f>RANK(K148, K$147:$K$161)</f>
        <v>5</v>
      </c>
      <c r="N148" s="501"/>
      <c r="O148" s="501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26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26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26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26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26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26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26"/>
    </row>
    <row r="149" spans="2:50" ht="14.25" hidden="1" customHeight="1" outlineLevel="1">
      <c r="B149" s="501"/>
      <c r="C149" s="203">
        <v>3</v>
      </c>
      <c r="D149" s="206" t="s">
        <v>305</v>
      </c>
      <c r="E149" s="203">
        <v>24</v>
      </c>
      <c r="F149" s="203">
        <v>2000</v>
      </c>
      <c r="G149" s="208">
        <f t="shared" si="175"/>
        <v>83.333333333333329</v>
      </c>
      <c r="H149" s="526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27"/>
      <c r="M149" s="209">
        <f>RANK(K149, K$147:$K$161)</f>
        <v>3</v>
      </c>
      <c r="N149" s="501"/>
      <c r="O149" s="501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26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26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26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26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26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26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26"/>
    </row>
    <row r="150" spans="2:50" ht="14.25" hidden="1" customHeight="1" outlineLevel="1">
      <c r="B150" s="501"/>
      <c r="C150" s="203">
        <v>4</v>
      </c>
      <c r="D150" s="206" t="s">
        <v>304</v>
      </c>
      <c r="E150" s="203">
        <v>24</v>
      </c>
      <c r="F150" s="203">
        <v>2000</v>
      </c>
      <c r="G150" s="208">
        <f t="shared" si="175"/>
        <v>83.333333333333329</v>
      </c>
      <c r="H150" s="526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27"/>
      <c r="M150" s="209">
        <f>RANK(K150, K$147:$K$161)</f>
        <v>4</v>
      </c>
      <c r="N150" s="501"/>
      <c r="O150" s="501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26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26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26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26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26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26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26"/>
    </row>
    <row r="151" spans="2:50" ht="14.25" hidden="1" customHeight="1" outlineLevel="1">
      <c r="B151" s="501"/>
      <c r="C151" s="203">
        <v>5</v>
      </c>
      <c r="D151" s="206" t="s">
        <v>306</v>
      </c>
      <c r="E151" s="203">
        <v>25</v>
      </c>
      <c r="F151" s="203">
        <v>2000</v>
      </c>
      <c r="G151" s="208">
        <f t="shared" si="175"/>
        <v>80</v>
      </c>
      <c r="H151" s="526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27"/>
      <c r="M151" s="209">
        <f>RANK(K151, K$147:$K$161)</f>
        <v>6</v>
      </c>
      <c r="N151" s="501"/>
      <c r="O151" s="501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26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26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26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26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26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26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26"/>
    </row>
    <row r="152" spans="2:50" ht="14.25" hidden="1" customHeight="1" outlineLevel="1">
      <c r="B152" s="501"/>
      <c r="C152" s="203">
        <v>6</v>
      </c>
      <c r="D152" s="206" t="s">
        <v>307</v>
      </c>
      <c r="E152" s="203">
        <v>21</v>
      </c>
      <c r="F152" s="203">
        <v>2000</v>
      </c>
      <c r="G152" s="208">
        <f t="shared" si="175"/>
        <v>95.238095238095241</v>
      </c>
      <c r="H152" s="526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27"/>
      <c r="M152" s="209">
        <f>RANK(K152, K$147:$K$161)</f>
        <v>2</v>
      </c>
      <c r="N152" s="501"/>
      <c r="O152" s="501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26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26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26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26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26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26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26"/>
    </row>
    <row r="153" spans="2:50" ht="14.25" hidden="1" customHeight="1" outlineLevel="1">
      <c r="B153" s="501"/>
      <c r="C153" s="203">
        <v>7</v>
      </c>
      <c r="D153" s="206"/>
      <c r="E153" s="203"/>
      <c r="F153" s="203"/>
      <c r="G153" s="208"/>
      <c r="H153" s="526"/>
      <c r="I153" s="209"/>
      <c r="J153" s="209"/>
      <c r="K153" s="210"/>
      <c r="L153" s="527"/>
      <c r="M153" s="209"/>
      <c r="N153" s="501"/>
      <c r="O153" s="501"/>
      <c r="P153" s="203"/>
      <c r="Q153" s="203"/>
      <c r="R153" s="208"/>
      <c r="S153" s="205"/>
      <c r="T153" s="526"/>
      <c r="U153" s="203"/>
      <c r="V153" s="203"/>
      <c r="W153" s="208"/>
      <c r="X153" s="205"/>
      <c r="Y153" s="526"/>
      <c r="Z153" s="203"/>
      <c r="AA153" s="203"/>
      <c r="AB153" s="208"/>
      <c r="AC153" s="205"/>
      <c r="AD153" s="526"/>
      <c r="AE153" s="203"/>
      <c r="AF153" s="203"/>
      <c r="AG153" s="208"/>
      <c r="AH153" s="205"/>
      <c r="AI153" s="526"/>
      <c r="AJ153" s="203"/>
      <c r="AK153" s="203"/>
      <c r="AL153" s="208"/>
      <c r="AM153" s="205"/>
      <c r="AN153" s="526"/>
      <c r="AO153" s="203"/>
      <c r="AP153" s="203"/>
      <c r="AQ153" s="208"/>
      <c r="AR153" s="205"/>
      <c r="AS153" s="526"/>
      <c r="AT153" s="203"/>
      <c r="AU153" s="203"/>
      <c r="AV153" s="208"/>
      <c r="AW153" s="205"/>
      <c r="AX153" s="526"/>
    </row>
    <row r="154" spans="2:50" ht="14.25" hidden="1" customHeight="1" outlineLevel="1">
      <c r="B154" s="501"/>
      <c r="C154" s="203">
        <v>8</v>
      </c>
      <c r="D154" s="206"/>
      <c r="E154" s="203"/>
      <c r="F154" s="203"/>
      <c r="G154" s="208"/>
      <c r="H154" s="526"/>
      <c r="I154" s="209"/>
      <c r="J154" s="209"/>
      <c r="K154" s="210"/>
      <c r="L154" s="527"/>
      <c r="M154" s="209"/>
      <c r="N154" s="501"/>
      <c r="O154" s="501"/>
      <c r="P154" s="203"/>
      <c r="Q154" s="203"/>
      <c r="R154" s="208"/>
      <c r="S154" s="205"/>
      <c r="T154" s="526"/>
      <c r="U154" s="203"/>
      <c r="V154" s="203"/>
      <c r="W154" s="208"/>
      <c r="X154" s="205"/>
      <c r="Y154" s="526"/>
      <c r="Z154" s="203"/>
      <c r="AA154" s="203"/>
      <c r="AB154" s="208"/>
      <c r="AC154" s="205"/>
      <c r="AD154" s="526"/>
      <c r="AE154" s="203"/>
      <c r="AF154" s="203"/>
      <c r="AG154" s="208"/>
      <c r="AH154" s="205"/>
      <c r="AI154" s="526"/>
      <c r="AJ154" s="203"/>
      <c r="AK154" s="203"/>
      <c r="AL154" s="208"/>
      <c r="AM154" s="205"/>
      <c r="AN154" s="526"/>
      <c r="AO154" s="203"/>
      <c r="AP154" s="203"/>
      <c r="AQ154" s="208"/>
      <c r="AR154" s="205"/>
      <c r="AS154" s="526"/>
      <c r="AT154" s="203"/>
      <c r="AU154" s="203"/>
      <c r="AV154" s="208"/>
      <c r="AW154" s="205"/>
      <c r="AX154" s="526"/>
    </row>
    <row r="155" spans="2:50" ht="14.25" hidden="1" customHeight="1" outlineLevel="1">
      <c r="B155" s="501"/>
      <c r="C155" s="203">
        <v>9</v>
      </c>
      <c r="D155" s="206"/>
      <c r="E155" s="203"/>
      <c r="F155" s="203"/>
      <c r="G155" s="208"/>
      <c r="H155" s="526"/>
      <c r="I155" s="209"/>
      <c r="J155" s="209"/>
      <c r="K155" s="210"/>
      <c r="L155" s="527"/>
      <c r="M155" s="209"/>
      <c r="N155" s="501"/>
      <c r="O155" s="501"/>
      <c r="P155" s="203"/>
      <c r="Q155" s="203"/>
      <c r="R155" s="208"/>
      <c r="S155" s="205"/>
      <c r="T155" s="526"/>
      <c r="U155" s="203"/>
      <c r="V155" s="203"/>
      <c r="W155" s="208"/>
      <c r="X155" s="205"/>
      <c r="Y155" s="526"/>
      <c r="Z155" s="203"/>
      <c r="AA155" s="203"/>
      <c r="AB155" s="208"/>
      <c r="AC155" s="205"/>
      <c r="AD155" s="526"/>
      <c r="AE155" s="203"/>
      <c r="AF155" s="203"/>
      <c r="AG155" s="208"/>
      <c r="AH155" s="205"/>
      <c r="AI155" s="526"/>
      <c r="AJ155" s="203"/>
      <c r="AK155" s="203"/>
      <c r="AL155" s="208"/>
      <c r="AM155" s="205"/>
      <c r="AN155" s="526"/>
      <c r="AO155" s="203"/>
      <c r="AP155" s="203"/>
      <c r="AQ155" s="208"/>
      <c r="AR155" s="205"/>
      <c r="AS155" s="526"/>
      <c r="AT155" s="203"/>
      <c r="AU155" s="203"/>
      <c r="AV155" s="208"/>
      <c r="AW155" s="205"/>
      <c r="AX155" s="526"/>
    </row>
    <row r="156" spans="2:50" ht="14.25" hidden="1" customHeight="1" outlineLevel="1">
      <c r="B156" s="501"/>
      <c r="C156" s="203">
        <v>10</v>
      </c>
      <c r="D156" s="206"/>
      <c r="E156" s="203"/>
      <c r="F156" s="203"/>
      <c r="G156" s="208"/>
      <c r="H156" s="526"/>
      <c r="I156" s="209"/>
      <c r="J156" s="209"/>
      <c r="K156" s="210"/>
      <c r="L156" s="527"/>
      <c r="M156" s="209"/>
      <c r="N156" s="501"/>
      <c r="O156" s="501"/>
      <c r="P156" s="203"/>
      <c r="Q156" s="203"/>
      <c r="R156" s="208"/>
      <c r="S156" s="205"/>
      <c r="T156" s="526"/>
      <c r="U156" s="203"/>
      <c r="V156" s="203"/>
      <c r="W156" s="208"/>
      <c r="X156" s="205"/>
      <c r="Y156" s="526"/>
      <c r="Z156" s="203"/>
      <c r="AA156" s="203"/>
      <c r="AB156" s="208"/>
      <c r="AC156" s="205"/>
      <c r="AD156" s="526"/>
      <c r="AE156" s="203"/>
      <c r="AF156" s="203"/>
      <c r="AG156" s="208"/>
      <c r="AH156" s="205"/>
      <c r="AI156" s="526"/>
      <c r="AJ156" s="203"/>
      <c r="AK156" s="203"/>
      <c r="AL156" s="208"/>
      <c r="AM156" s="205"/>
      <c r="AN156" s="526"/>
      <c r="AO156" s="203"/>
      <c r="AP156" s="203"/>
      <c r="AQ156" s="208"/>
      <c r="AR156" s="205"/>
      <c r="AS156" s="526"/>
      <c r="AT156" s="203"/>
      <c r="AU156" s="203"/>
      <c r="AV156" s="208"/>
      <c r="AW156" s="205"/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3"/>
      <c r="Q157" s="203"/>
      <c r="R157" s="208"/>
      <c r="S157" s="205"/>
      <c r="T157" s="526"/>
      <c r="U157" s="203"/>
      <c r="V157" s="203"/>
      <c r="W157" s="208"/>
      <c r="X157" s="205"/>
      <c r="Y157" s="526"/>
      <c r="Z157" s="203"/>
      <c r="AA157" s="203"/>
      <c r="AB157" s="208"/>
      <c r="AC157" s="205"/>
      <c r="AD157" s="526"/>
      <c r="AE157" s="203"/>
      <c r="AF157" s="203"/>
      <c r="AG157" s="208"/>
      <c r="AH157" s="205"/>
      <c r="AI157" s="526"/>
      <c r="AJ157" s="203"/>
      <c r="AK157" s="203"/>
      <c r="AL157" s="208"/>
      <c r="AM157" s="205"/>
      <c r="AN157" s="526"/>
      <c r="AO157" s="203"/>
      <c r="AP157" s="203"/>
      <c r="AQ157" s="208"/>
      <c r="AR157" s="205"/>
      <c r="AS157" s="526"/>
      <c r="AT157" s="203"/>
      <c r="AU157" s="203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113</v>
      </c>
      <c r="C167" s="203">
        <v>1</v>
      </c>
      <c r="D167" s="206" t="s">
        <v>298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26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27">
        <f>IFERROR(AVERAGE(K167:K181),"-")</f>
        <v>75.259430281157492</v>
      </c>
      <c r="M167" s="209">
        <f>RANK(K167, K$167:$K$181)</f>
        <v>1</v>
      </c>
      <c r="N167" s="501"/>
      <c r="O167" s="501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26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26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26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26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26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26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26">
        <f>AVERAGE(AV167:AV181)</f>
        <v>75.49214917624569</v>
      </c>
    </row>
    <row r="168" spans="2:50" ht="14.25" hidden="1" customHeight="1" outlineLevel="1">
      <c r="B168" s="501"/>
      <c r="C168" s="203">
        <v>2</v>
      </c>
      <c r="D168" s="206" t="s">
        <v>299</v>
      </c>
      <c r="E168" s="203">
        <v>25</v>
      </c>
      <c r="F168" s="203">
        <v>2000</v>
      </c>
      <c r="G168" s="208">
        <f t="shared" si="207"/>
        <v>80</v>
      </c>
      <c r="H168" s="526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27"/>
      <c r="M168" s="209">
        <f>RANK(K168, K$167:$K$181)</f>
        <v>5</v>
      </c>
      <c r="N168" s="501"/>
      <c r="O168" s="501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26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26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26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26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26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26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26"/>
    </row>
    <row r="169" spans="2:50" ht="14.25" hidden="1" customHeight="1" outlineLevel="1">
      <c r="B169" s="501"/>
      <c r="C169" s="203">
        <v>3</v>
      </c>
      <c r="D169" s="206" t="s">
        <v>305</v>
      </c>
      <c r="E169" s="203">
        <v>24</v>
      </c>
      <c r="F169" s="203">
        <v>2000</v>
      </c>
      <c r="G169" s="208">
        <f t="shared" si="207"/>
        <v>83.333333333333329</v>
      </c>
      <c r="H169" s="526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27"/>
      <c r="M169" s="209">
        <f>RANK(K169, K$167:$K$181)</f>
        <v>3</v>
      </c>
      <c r="N169" s="501"/>
      <c r="O169" s="501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26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26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26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26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26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26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26"/>
    </row>
    <row r="170" spans="2:50" ht="14.25" hidden="1" customHeight="1" outlineLevel="1">
      <c r="B170" s="501"/>
      <c r="C170" s="203">
        <v>4</v>
      </c>
      <c r="D170" s="206" t="s">
        <v>304</v>
      </c>
      <c r="E170" s="203">
        <v>24</v>
      </c>
      <c r="F170" s="203">
        <v>2000</v>
      </c>
      <c r="G170" s="208">
        <f t="shared" si="207"/>
        <v>83.333333333333329</v>
      </c>
      <c r="H170" s="526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27"/>
      <c r="M170" s="209">
        <f>RANK(K170, K$167:$K$181)</f>
        <v>4</v>
      </c>
      <c r="N170" s="501"/>
      <c r="O170" s="501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26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26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26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26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26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26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26"/>
    </row>
    <row r="171" spans="2:50" ht="14.25" hidden="1" customHeight="1" outlineLevel="1">
      <c r="B171" s="501"/>
      <c r="C171" s="203">
        <v>5</v>
      </c>
      <c r="D171" s="206" t="s">
        <v>306</v>
      </c>
      <c r="E171" s="203">
        <v>25</v>
      </c>
      <c r="F171" s="203">
        <v>2000</v>
      </c>
      <c r="G171" s="208">
        <f t="shared" si="207"/>
        <v>80</v>
      </c>
      <c r="H171" s="526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27"/>
      <c r="M171" s="209">
        <f>RANK(K171, K$167:$K$181)</f>
        <v>6</v>
      </c>
      <c r="N171" s="501"/>
      <c r="O171" s="501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26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26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26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26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26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26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26"/>
    </row>
    <row r="172" spans="2:50" ht="14.25" hidden="1" customHeight="1" outlineLevel="1">
      <c r="B172" s="501"/>
      <c r="C172" s="203">
        <v>6</v>
      </c>
      <c r="D172" s="206" t="s">
        <v>307</v>
      </c>
      <c r="E172" s="203">
        <v>21</v>
      </c>
      <c r="F172" s="203">
        <v>2000</v>
      </c>
      <c r="G172" s="208">
        <f t="shared" si="207"/>
        <v>95.238095238095241</v>
      </c>
      <c r="H172" s="526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27"/>
      <c r="M172" s="209">
        <f>RANK(K172, K$167:$K$181)</f>
        <v>2</v>
      </c>
      <c r="N172" s="501"/>
      <c r="O172" s="501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26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26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26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26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26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26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26"/>
    </row>
    <row r="173" spans="2:50" ht="14.25" hidden="1" customHeight="1" outlineLevel="1">
      <c r="B173" s="501"/>
      <c r="C173" s="203">
        <v>7</v>
      </c>
      <c r="D173" s="206"/>
      <c r="E173" s="203"/>
      <c r="F173" s="203"/>
      <c r="G173" s="208"/>
      <c r="H173" s="526"/>
      <c r="I173" s="209"/>
      <c r="J173" s="209"/>
      <c r="K173" s="210"/>
      <c r="L173" s="527"/>
      <c r="M173" s="209"/>
      <c r="N173" s="501"/>
      <c r="O173" s="501"/>
      <c r="P173" s="203"/>
      <c r="Q173" s="203"/>
      <c r="R173" s="208"/>
      <c r="S173" s="205"/>
      <c r="T173" s="526"/>
      <c r="U173" s="203"/>
      <c r="V173" s="203"/>
      <c r="W173" s="208"/>
      <c r="X173" s="205"/>
      <c r="Y173" s="526"/>
      <c r="Z173" s="203"/>
      <c r="AA173" s="203"/>
      <c r="AB173" s="208"/>
      <c r="AC173" s="205"/>
      <c r="AD173" s="526"/>
      <c r="AE173" s="203"/>
      <c r="AF173" s="203"/>
      <c r="AG173" s="208"/>
      <c r="AH173" s="205"/>
      <c r="AI173" s="526"/>
      <c r="AJ173" s="203"/>
      <c r="AK173" s="203"/>
      <c r="AL173" s="208"/>
      <c r="AM173" s="205"/>
      <c r="AN173" s="526"/>
      <c r="AO173" s="203"/>
      <c r="AP173" s="203"/>
      <c r="AQ173" s="208"/>
      <c r="AR173" s="205"/>
      <c r="AS173" s="526"/>
      <c r="AT173" s="203"/>
      <c r="AU173" s="203"/>
      <c r="AV173" s="208"/>
      <c r="AW173" s="205"/>
      <c r="AX173" s="526"/>
    </row>
    <row r="174" spans="2:50" ht="14.25" hidden="1" customHeight="1" outlineLevel="1">
      <c r="B174" s="501"/>
      <c r="C174" s="203">
        <v>8</v>
      </c>
      <c r="D174" s="206"/>
      <c r="E174" s="203"/>
      <c r="F174" s="203"/>
      <c r="G174" s="208"/>
      <c r="H174" s="526"/>
      <c r="I174" s="209"/>
      <c r="J174" s="209"/>
      <c r="K174" s="210"/>
      <c r="L174" s="527"/>
      <c r="M174" s="209"/>
      <c r="N174" s="501"/>
      <c r="O174" s="501"/>
      <c r="P174" s="203"/>
      <c r="Q174" s="203"/>
      <c r="R174" s="208"/>
      <c r="S174" s="205"/>
      <c r="T174" s="526"/>
      <c r="U174" s="203"/>
      <c r="V174" s="203"/>
      <c r="W174" s="208"/>
      <c r="X174" s="205"/>
      <c r="Y174" s="526"/>
      <c r="Z174" s="203"/>
      <c r="AA174" s="203"/>
      <c r="AB174" s="208"/>
      <c r="AC174" s="205"/>
      <c r="AD174" s="526"/>
      <c r="AE174" s="203"/>
      <c r="AF174" s="203"/>
      <c r="AG174" s="208"/>
      <c r="AH174" s="205"/>
      <c r="AI174" s="526"/>
      <c r="AJ174" s="203"/>
      <c r="AK174" s="203"/>
      <c r="AL174" s="208"/>
      <c r="AM174" s="205"/>
      <c r="AN174" s="526"/>
      <c r="AO174" s="203"/>
      <c r="AP174" s="203"/>
      <c r="AQ174" s="208"/>
      <c r="AR174" s="205"/>
      <c r="AS174" s="526"/>
      <c r="AT174" s="203"/>
      <c r="AU174" s="203"/>
      <c r="AV174" s="208"/>
      <c r="AW174" s="205"/>
      <c r="AX174" s="526"/>
    </row>
    <row r="175" spans="2:50" ht="14.25" hidden="1" customHeight="1" outlineLevel="1">
      <c r="B175" s="501"/>
      <c r="C175" s="203">
        <v>9</v>
      </c>
      <c r="D175" s="206"/>
      <c r="E175" s="203"/>
      <c r="F175" s="203"/>
      <c r="G175" s="208"/>
      <c r="H175" s="526"/>
      <c r="I175" s="209"/>
      <c r="J175" s="209"/>
      <c r="K175" s="210"/>
      <c r="L175" s="527"/>
      <c r="M175" s="209"/>
      <c r="N175" s="501"/>
      <c r="O175" s="501"/>
      <c r="P175" s="203"/>
      <c r="Q175" s="203"/>
      <c r="R175" s="208"/>
      <c r="S175" s="205"/>
      <c r="T175" s="526"/>
      <c r="U175" s="203"/>
      <c r="V175" s="203"/>
      <c r="W175" s="208"/>
      <c r="X175" s="205"/>
      <c r="Y175" s="526"/>
      <c r="Z175" s="203"/>
      <c r="AA175" s="203"/>
      <c r="AB175" s="208"/>
      <c r="AC175" s="205"/>
      <c r="AD175" s="526"/>
      <c r="AE175" s="203"/>
      <c r="AF175" s="203"/>
      <c r="AG175" s="208"/>
      <c r="AH175" s="205"/>
      <c r="AI175" s="526"/>
      <c r="AJ175" s="203"/>
      <c r="AK175" s="203"/>
      <c r="AL175" s="208"/>
      <c r="AM175" s="205"/>
      <c r="AN175" s="526"/>
      <c r="AO175" s="203"/>
      <c r="AP175" s="203"/>
      <c r="AQ175" s="208"/>
      <c r="AR175" s="205"/>
      <c r="AS175" s="526"/>
      <c r="AT175" s="203"/>
      <c r="AU175" s="203"/>
      <c r="AV175" s="208"/>
      <c r="AW175" s="205"/>
      <c r="AX175" s="526"/>
    </row>
    <row r="176" spans="2:50" ht="14.25" hidden="1" customHeight="1" outlineLevel="1">
      <c r="B176" s="501"/>
      <c r="C176" s="203">
        <v>10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01"/>
      <c r="O176" s="501"/>
      <c r="P176" s="203"/>
      <c r="Q176" s="203"/>
      <c r="R176" s="208"/>
      <c r="S176" s="205"/>
      <c r="T176" s="526"/>
      <c r="U176" s="203"/>
      <c r="V176" s="203"/>
      <c r="W176" s="208"/>
      <c r="X176" s="205"/>
      <c r="Y176" s="526"/>
      <c r="Z176" s="203"/>
      <c r="AA176" s="203"/>
      <c r="AB176" s="208"/>
      <c r="AC176" s="205"/>
      <c r="AD176" s="526"/>
      <c r="AE176" s="203"/>
      <c r="AF176" s="203"/>
      <c r="AG176" s="208"/>
      <c r="AH176" s="205"/>
      <c r="AI176" s="526"/>
      <c r="AJ176" s="203"/>
      <c r="AK176" s="203"/>
      <c r="AL176" s="208"/>
      <c r="AM176" s="205"/>
      <c r="AN176" s="526"/>
      <c r="AO176" s="203"/>
      <c r="AP176" s="203"/>
      <c r="AQ176" s="208"/>
      <c r="AR176" s="205"/>
      <c r="AS176" s="526"/>
      <c r="AT176" s="203"/>
      <c r="AU176" s="203"/>
      <c r="AV176" s="208"/>
      <c r="AW176" s="205"/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7"/>
      <c r="W181" s="208"/>
      <c r="X181" s="205"/>
      <c r="Y181" s="526"/>
      <c r="Z181" s="203"/>
      <c r="AA181" s="207"/>
      <c r="AB181" s="208"/>
      <c r="AC181" s="205"/>
      <c r="AD181" s="526"/>
      <c r="AE181" s="203"/>
      <c r="AF181" s="207"/>
      <c r="AG181" s="208"/>
      <c r="AH181" s="205"/>
      <c r="AI181" s="526"/>
      <c r="AJ181" s="203"/>
      <c r="AK181" s="207"/>
      <c r="AL181" s="208"/>
      <c r="AM181" s="205"/>
      <c r="AN181" s="526"/>
      <c r="AO181" s="203"/>
      <c r="AP181" s="207"/>
      <c r="AQ181" s="208"/>
      <c r="AR181" s="205"/>
      <c r="AS181" s="526"/>
      <c r="AT181" s="203"/>
      <c r="AU181" s="207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113</v>
      </c>
      <c r="C187" s="203">
        <v>1</v>
      </c>
      <c r="D187" s="206" t="s">
        <v>298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26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27">
        <f>IFERROR(AVERAGE(K187:K201),"-")</f>
        <v>74.95512380928254</v>
      </c>
      <c r="M187" s="209">
        <f>RANK(K187, K$187:$K$201)</f>
        <v>1</v>
      </c>
      <c r="N187" s="501"/>
      <c r="O187" s="501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26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26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26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26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26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26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26">
        <f>AVERAGE(AV187:AV201)</f>
        <v>75.56013131751584</v>
      </c>
    </row>
    <row r="188" spans="2:50" ht="14.25" customHeight="1">
      <c r="B188" s="501"/>
      <c r="C188" s="203">
        <v>2</v>
      </c>
      <c r="D188" s="206" t="s">
        <v>299</v>
      </c>
      <c r="E188" s="203">
        <v>25</v>
      </c>
      <c r="F188" s="203">
        <v>2000</v>
      </c>
      <c r="G188" s="208">
        <f t="shared" si="233"/>
        <v>80</v>
      </c>
      <c r="H188" s="526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27"/>
      <c r="M188" s="209">
        <f>RANK(K188, K$187:$K$201)</f>
        <v>7</v>
      </c>
      <c r="N188" s="501"/>
      <c r="O188" s="501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26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26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26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26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26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26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26"/>
    </row>
    <row r="189" spans="2:50" ht="14.25" customHeight="1">
      <c r="B189" s="501"/>
      <c r="C189" s="203">
        <v>3</v>
      </c>
      <c r="D189" s="206" t="s">
        <v>305</v>
      </c>
      <c r="E189" s="203">
        <v>24</v>
      </c>
      <c r="F189" s="203">
        <v>2000</v>
      </c>
      <c r="G189" s="208">
        <f t="shared" si="233"/>
        <v>83.333333333333329</v>
      </c>
      <c r="H189" s="526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27"/>
      <c r="M189" s="209">
        <f>RANK(K189, K$187:$K$201)</f>
        <v>4</v>
      </c>
      <c r="N189" s="501"/>
      <c r="O189" s="501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26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26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26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26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26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26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26"/>
    </row>
    <row r="190" spans="2:50" ht="14.25" customHeight="1">
      <c r="B190" s="501"/>
      <c r="C190" s="203">
        <v>4</v>
      </c>
      <c r="D190" s="206" t="s">
        <v>304</v>
      </c>
      <c r="E190" s="203">
        <v>24</v>
      </c>
      <c r="F190" s="203">
        <v>2000</v>
      </c>
      <c r="G190" s="208">
        <f t="shared" si="233"/>
        <v>83.333333333333329</v>
      </c>
      <c r="H190" s="526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27"/>
      <c r="M190" s="209">
        <f>RANK(K190, K$187:$K$201)</f>
        <v>5</v>
      </c>
      <c r="N190" s="501"/>
      <c r="O190" s="501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26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26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26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26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26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26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26"/>
    </row>
    <row r="191" spans="2:50" ht="14.25" customHeight="1">
      <c r="B191" s="501"/>
      <c r="C191" s="203">
        <v>5</v>
      </c>
      <c r="D191" s="206" t="s">
        <v>306</v>
      </c>
      <c r="E191" s="203">
        <v>25</v>
      </c>
      <c r="F191" s="203">
        <v>2000</v>
      </c>
      <c r="G191" s="208">
        <f t="shared" si="233"/>
        <v>80</v>
      </c>
      <c r="H191" s="526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27"/>
      <c r="M191" s="209">
        <f>RANK(K191, K$187:$K$201)</f>
        <v>8</v>
      </c>
      <c r="N191" s="501"/>
      <c r="O191" s="501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26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26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26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26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26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26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26"/>
    </row>
    <row r="192" spans="2:50" ht="14.25" customHeight="1">
      <c r="B192" s="501"/>
      <c r="C192" s="203">
        <v>6</v>
      </c>
      <c r="D192" s="206" t="s">
        <v>308</v>
      </c>
      <c r="E192" s="203">
        <v>23</v>
      </c>
      <c r="F192" s="203">
        <v>2000</v>
      </c>
      <c r="G192" s="208">
        <f t="shared" si="233"/>
        <v>86.956521739130437</v>
      </c>
      <c r="H192" s="526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27"/>
      <c r="M192" s="209">
        <f>RANK(K192, K$187:$K$201)</f>
        <v>3</v>
      </c>
      <c r="N192" s="501"/>
      <c r="O192" s="501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26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26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26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26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26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26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26"/>
    </row>
    <row r="193" spans="2:50" ht="14.25" customHeight="1">
      <c r="B193" s="501"/>
      <c r="C193" s="203">
        <v>7</v>
      </c>
      <c r="D193" s="206" t="s">
        <v>307</v>
      </c>
      <c r="E193" s="203">
        <v>21</v>
      </c>
      <c r="F193" s="203">
        <v>2000</v>
      </c>
      <c r="G193" s="208">
        <f t="shared" si="233"/>
        <v>95.238095238095241</v>
      </c>
      <c r="H193" s="526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27"/>
      <c r="M193" s="209">
        <f>RANK(K193, K$187:$K$201)</f>
        <v>2</v>
      </c>
      <c r="N193" s="501"/>
      <c r="O193" s="501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26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26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26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26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26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26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26"/>
    </row>
    <row r="194" spans="2:50" ht="14.25" customHeight="1">
      <c r="B194" s="501"/>
      <c r="C194" s="203">
        <v>8</v>
      </c>
      <c r="D194" s="206" t="s">
        <v>309</v>
      </c>
      <c r="E194" s="203">
        <v>24</v>
      </c>
      <c r="F194" s="203">
        <v>2000</v>
      </c>
      <c r="G194" s="208">
        <f t="shared" si="233"/>
        <v>83.333333333333329</v>
      </c>
      <c r="H194" s="526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27"/>
      <c r="M194" s="209">
        <f>RANK(K194, K$187:$K$201)</f>
        <v>6</v>
      </c>
      <c r="N194" s="501"/>
      <c r="O194" s="501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26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26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26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26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26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26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26"/>
    </row>
    <row r="195" spans="2:50" ht="14.25" customHeight="1">
      <c r="B195" s="501"/>
      <c r="C195" s="203">
        <v>9</v>
      </c>
      <c r="D195" s="206"/>
      <c r="E195" s="203"/>
      <c r="F195" s="203"/>
      <c r="G195" s="208"/>
      <c r="H195" s="526"/>
      <c r="I195" s="209"/>
      <c r="J195" s="209"/>
      <c r="K195" s="210"/>
      <c r="L195" s="527"/>
      <c r="M195" s="209"/>
      <c r="N195" s="501"/>
      <c r="O195" s="501"/>
      <c r="P195" s="207"/>
      <c r="Q195" s="207"/>
      <c r="R195" s="208"/>
      <c r="S195" s="205"/>
      <c r="T195" s="526"/>
      <c r="U195" s="207"/>
      <c r="V195" s="207"/>
      <c r="W195" s="208"/>
      <c r="X195" s="205"/>
      <c r="Y195" s="526"/>
      <c r="Z195" s="207"/>
      <c r="AA195" s="207"/>
      <c r="AB195" s="208"/>
      <c r="AC195" s="205"/>
      <c r="AD195" s="526"/>
      <c r="AE195" s="207"/>
      <c r="AF195" s="207"/>
      <c r="AG195" s="208"/>
      <c r="AH195" s="205"/>
      <c r="AI195" s="526"/>
      <c r="AJ195" s="207"/>
      <c r="AK195" s="207"/>
      <c r="AL195" s="208"/>
      <c r="AM195" s="205"/>
      <c r="AN195" s="526"/>
      <c r="AO195" s="207"/>
      <c r="AP195" s="207"/>
      <c r="AQ195" s="208"/>
      <c r="AR195" s="205"/>
      <c r="AS195" s="526"/>
      <c r="AT195" s="207"/>
      <c r="AU195" s="207"/>
      <c r="AV195" s="208"/>
      <c r="AW195" s="205"/>
      <c r="AX195" s="526"/>
    </row>
    <row r="196" spans="2:50" ht="14.25" customHeight="1">
      <c r="B196" s="501"/>
      <c r="C196" s="203">
        <v>10</v>
      </c>
      <c r="D196" s="206"/>
      <c r="E196" s="203"/>
      <c r="F196" s="203"/>
      <c r="G196" s="208"/>
      <c r="H196" s="526"/>
      <c r="I196" s="209"/>
      <c r="J196" s="209"/>
      <c r="K196" s="210"/>
      <c r="L196" s="527"/>
      <c r="M196" s="209"/>
      <c r="N196" s="501"/>
      <c r="O196" s="501"/>
      <c r="P196" s="207"/>
      <c r="Q196" s="207"/>
      <c r="R196" s="208"/>
      <c r="S196" s="205"/>
      <c r="T196" s="526"/>
      <c r="U196" s="207"/>
      <c r="V196" s="207"/>
      <c r="W196" s="208"/>
      <c r="X196" s="205"/>
      <c r="Y196" s="526"/>
      <c r="Z196" s="207"/>
      <c r="AA196" s="207"/>
      <c r="AB196" s="208"/>
      <c r="AC196" s="205"/>
      <c r="AD196" s="526"/>
      <c r="AE196" s="207"/>
      <c r="AF196" s="207"/>
      <c r="AG196" s="208"/>
      <c r="AH196" s="205"/>
      <c r="AI196" s="526"/>
      <c r="AJ196" s="207"/>
      <c r="AK196" s="207"/>
      <c r="AL196" s="208"/>
      <c r="AM196" s="205"/>
      <c r="AN196" s="526"/>
      <c r="AO196" s="207"/>
      <c r="AP196" s="207"/>
      <c r="AQ196" s="208"/>
      <c r="AR196" s="205"/>
      <c r="AS196" s="526"/>
      <c r="AT196" s="207"/>
      <c r="AU196" s="207"/>
      <c r="AV196" s="208"/>
      <c r="AW196" s="205"/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7"/>
      <c r="Q197" s="207"/>
      <c r="R197" s="208"/>
      <c r="S197" s="205"/>
      <c r="T197" s="526"/>
      <c r="U197" s="207"/>
      <c r="V197" s="207"/>
      <c r="W197" s="208"/>
      <c r="X197" s="205"/>
      <c r="Y197" s="526"/>
      <c r="Z197" s="207"/>
      <c r="AA197" s="207"/>
      <c r="AB197" s="208"/>
      <c r="AC197" s="205"/>
      <c r="AD197" s="526"/>
      <c r="AE197" s="207"/>
      <c r="AF197" s="207"/>
      <c r="AG197" s="208"/>
      <c r="AH197" s="205"/>
      <c r="AI197" s="526"/>
      <c r="AJ197" s="207"/>
      <c r="AK197" s="207"/>
      <c r="AL197" s="208"/>
      <c r="AM197" s="205"/>
      <c r="AN197" s="526"/>
      <c r="AO197" s="207"/>
      <c r="AP197" s="207"/>
      <c r="AQ197" s="208"/>
      <c r="AR197" s="205"/>
      <c r="AS197" s="526"/>
      <c r="AT197" s="207"/>
      <c r="AU197" s="207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7"/>
      <c r="Q198" s="207"/>
      <c r="R198" s="208"/>
      <c r="S198" s="205"/>
      <c r="T198" s="526"/>
      <c r="U198" s="207"/>
      <c r="V198" s="207"/>
      <c r="W198" s="208"/>
      <c r="X198" s="205"/>
      <c r="Y198" s="526"/>
      <c r="Z198" s="207"/>
      <c r="AA198" s="207"/>
      <c r="AB198" s="208"/>
      <c r="AC198" s="205"/>
      <c r="AD198" s="526"/>
      <c r="AE198" s="207"/>
      <c r="AF198" s="207"/>
      <c r="AG198" s="208"/>
      <c r="AH198" s="205"/>
      <c r="AI198" s="526"/>
      <c r="AJ198" s="207"/>
      <c r="AK198" s="207"/>
      <c r="AL198" s="208"/>
      <c r="AM198" s="205"/>
      <c r="AN198" s="526"/>
      <c r="AO198" s="207"/>
      <c r="AP198" s="207"/>
      <c r="AQ198" s="208"/>
      <c r="AR198" s="205"/>
      <c r="AS198" s="526"/>
      <c r="AT198" s="207"/>
      <c r="AU198" s="207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3"/>
      <c r="Q199" s="203"/>
      <c r="R199" s="208"/>
      <c r="S199" s="205"/>
      <c r="T199" s="526"/>
      <c r="U199" s="203"/>
      <c r="V199" s="203"/>
      <c r="W199" s="208"/>
      <c r="X199" s="205"/>
      <c r="Y199" s="526"/>
      <c r="Z199" s="203"/>
      <c r="AA199" s="203"/>
      <c r="AB199" s="208"/>
      <c r="AC199" s="205"/>
      <c r="AD199" s="526"/>
      <c r="AE199" s="203"/>
      <c r="AF199" s="203"/>
      <c r="AG199" s="208"/>
      <c r="AH199" s="205"/>
      <c r="AI199" s="526"/>
      <c r="AJ199" s="203"/>
      <c r="AK199" s="203"/>
      <c r="AL199" s="208"/>
      <c r="AM199" s="205"/>
      <c r="AN199" s="526"/>
      <c r="AO199" s="203"/>
      <c r="AP199" s="203"/>
      <c r="AQ199" s="208"/>
      <c r="AR199" s="205"/>
      <c r="AS199" s="526"/>
      <c r="AT199" s="203"/>
      <c r="AU199" s="203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7"/>
      <c r="W201" s="208"/>
      <c r="X201" s="205"/>
      <c r="Y201" s="526"/>
      <c r="Z201" s="203"/>
      <c r="AA201" s="207"/>
      <c r="AB201" s="208"/>
      <c r="AC201" s="205"/>
      <c r="AD201" s="526"/>
      <c r="AE201" s="203"/>
      <c r="AF201" s="207"/>
      <c r="AG201" s="208"/>
      <c r="AH201" s="205"/>
      <c r="AI201" s="526"/>
      <c r="AJ201" s="203"/>
      <c r="AK201" s="207"/>
      <c r="AL201" s="208"/>
      <c r="AM201" s="205"/>
      <c r="AN201" s="526"/>
      <c r="AO201" s="203"/>
      <c r="AP201" s="207"/>
      <c r="AQ201" s="208"/>
      <c r="AR201" s="205"/>
      <c r="AS201" s="526"/>
      <c r="AT201" s="203"/>
      <c r="AU201" s="207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113</v>
      </c>
      <c r="C207" s="203">
        <v>1</v>
      </c>
      <c r="D207" s="206" t="s">
        <v>298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26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27">
        <f>IFERROR(AVERAGE(K207:K221),"-")</f>
        <v>76.868981957830499</v>
      </c>
      <c r="M207" s="209">
        <f>RANK(K207, K$207:$K$221)</f>
        <v>3</v>
      </c>
      <c r="N207" s="501"/>
      <c r="O207" s="501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26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26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26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26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26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26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26">
        <f>AVERAGE(AV207:AV221)</f>
        <v>77.208141128517312</v>
      </c>
    </row>
    <row r="208" spans="2:50" ht="14.25" customHeight="1">
      <c r="B208" s="501"/>
      <c r="C208" s="203">
        <v>2</v>
      </c>
      <c r="D208" s="206" t="s">
        <v>299</v>
      </c>
      <c r="E208" s="203">
        <v>25</v>
      </c>
      <c r="F208" s="203">
        <v>2000</v>
      </c>
      <c r="G208" s="208">
        <f t="shared" si="259"/>
        <v>80</v>
      </c>
      <c r="H208" s="526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27"/>
      <c r="M208" s="209">
        <f>RANK(K208, K$207:$K$221)</f>
        <v>8</v>
      </c>
      <c r="N208" s="501"/>
      <c r="O208" s="501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26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26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26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26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26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26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26"/>
    </row>
    <row r="209" spans="2:50" ht="14.25" customHeight="1">
      <c r="B209" s="501"/>
      <c r="C209" s="203">
        <v>3</v>
      </c>
      <c r="D209" s="206" t="s">
        <v>305</v>
      </c>
      <c r="E209" s="203">
        <v>24</v>
      </c>
      <c r="F209" s="203">
        <v>2000</v>
      </c>
      <c r="G209" s="208">
        <f t="shared" si="259"/>
        <v>83.333333333333329</v>
      </c>
      <c r="H209" s="526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27"/>
      <c r="M209" s="209">
        <f>RANK(K209, K$207:$K$221)</f>
        <v>5</v>
      </c>
      <c r="N209" s="501"/>
      <c r="O209" s="501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26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26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26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26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26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26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26"/>
    </row>
    <row r="210" spans="2:50" ht="14.25" customHeight="1">
      <c r="B210" s="501"/>
      <c r="C210" s="203">
        <v>4</v>
      </c>
      <c r="D210" s="206" t="s">
        <v>304</v>
      </c>
      <c r="E210" s="203">
        <v>24</v>
      </c>
      <c r="F210" s="203">
        <v>2000</v>
      </c>
      <c r="G210" s="208">
        <f t="shared" si="259"/>
        <v>83.333333333333329</v>
      </c>
      <c r="H210" s="526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27"/>
      <c r="M210" s="209">
        <f>RANK(K210, K$207:$K$221)</f>
        <v>6</v>
      </c>
      <c r="N210" s="501"/>
      <c r="O210" s="501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26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26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26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26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26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26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26"/>
    </row>
    <row r="211" spans="2:50" ht="14.25" customHeight="1">
      <c r="B211" s="501"/>
      <c r="C211" s="203">
        <v>5</v>
      </c>
      <c r="D211" s="206" t="s">
        <v>306</v>
      </c>
      <c r="E211" s="203">
        <v>25</v>
      </c>
      <c r="F211" s="203">
        <v>2000</v>
      </c>
      <c r="G211" s="208">
        <f t="shared" si="259"/>
        <v>80</v>
      </c>
      <c r="H211" s="526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27"/>
      <c r="M211" s="209">
        <f>RANK(K211, K$207:$K$221)</f>
        <v>9</v>
      </c>
      <c r="N211" s="501"/>
      <c r="O211" s="501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26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26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26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26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26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26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26"/>
    </row>
    <row r="212" spans="2:50" ht="14.25" customHeight="1">
      <c r="B212" s="501"/>
      <c r="C212" s="203">
        <v>6</v>
      </c>
      <c r="D212" s="206" t="s">
        <v>308</v>
      </c>
      <c r="E212" s="203">
        <v>23</v>
      </c>
      <c r="F212" s="203">
        <v>2000</v>
      </c>
      <c r="G212" s="208">
        <f t="shared" si="259"/>
        <v>86.956521739130437</v>
      </c>
      <c r="H212" s="526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27"/>
      <c r="M212" s="209">
        <f>RANK(K212, K$207:$K$221)</f>
        <v>4</v>
      </c>
      <c r="N212" s="501"/>
      <c r="O212" s="501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26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26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26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26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26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26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26"/>
    </row>
    <row r="213" spans="2:50" ht="14.25" customHeight="1">
      <c r="B213" s="501"/>
      <c r="C213" s="203">
        <v>7</v>
      </c>
      <c r="D213" s="206" t="s">
        <v>307</v>
      </c>
      <c r="E213" s="203">
        <v>21</v>
      </c>
      <c r="F213" s="203">
        <v>2000</v>
      </c>
      <c r="G213" s="208">
        <f t="shared" si="259"/>
        <v>95.238095238095241</v>
      </c>
      <c r="H213" s="526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27"/>
      <c r="M213" s="209">
        <f>RANK(K213, K$207:$K$221)</f>
        <v>2</v>
      </c>
      <c r="N213" s="501"/>
      <c r="O213" s="501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26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26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26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26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26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26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26"/>
    </row>
    <row r="214" spans="2:50" ht="14.25" customHeight="1">
      <c r="B214" s="501"/>
      <c r="C214" s="203">
        <v>8</v>
      </c>
      <c r="D214" s="206" t="s">
        <v>310</v>
      </c>
      <c r="E214" s="203">
        <v>20</v>
      </c>
      <c r="F214" s="203">
        <v>2000</v>
      </c>
      <c r="G214" s="208">
        <f t="shared" si="259"/>
        <v>100</v>
      </c>
      <c r="H214" s="526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27"/>
      <c r="M214" s="209">
        <f>RANK(K214, K$207:$K$221)</f>
        <v>1</v>
      </c>
      <c r="N214" s="501"/>
      <c r="O214" s="501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26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26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26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26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26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26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26"/>
    </row>
    <row r="215" spans="2:50" ht="14.25" customHeight="1">
      <c r="B215" s="501"/>
      <c r="C215" s="203">
        <v>9</v>
      </c>
      <c r="D215" s="206" t="s">
        <v>309</v>
      </c>
      <c r="E215" s="203">
        <v>24</v>
      </c>
      <c r="F215" s="203">
        <v>2000</v>
      </c>
      <c r="G215" s="208">
        <f t="shared" si="259"/>
        <v>83.333333333333329</v>
      </c>
      <c r="H215" s="526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27"/>
      <c r="M215" s="209">
        <f>RANK(K215, K$207:$K$221)</f>
        <v>7</v>
      </c>
      <c r="N215" s="501"/>
      <c r="O215" s="501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26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26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26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26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26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26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26"/>
    </row>
    <row r="216" spans="2:50" ht="14.25" customHeight="1">
      <c r="B216" s="501"/>
      <c r="C216" s="203">
        <v>10</v>
      </c>
      <c r="D216" s="206"/>
      <c r="E216" s="203"/>
      <c r="F216" s="203"/>
      <c r="G216" s="208"/>
      <c r="H216" s="526"/>
      <c r="I216" s="209"/>
      <c r="J216" s="209"/>
      <c r="K216" s="210"/>
      <c r="L216" s="527"/>
      <c r="M216" s="209"/>
      <c r="N216" s="501"/>
      <c r="O216" s="501"/>
      <c r="P216" s="203"/>
      <c r="Q216" s="203"/>
      <c r="R216" s="208"/>
      <c r="S216" s="205"/>
      <c r="T216" s="526"/>
      <c r="U216" s="203"/>
      <c r="V216" s="203"/>
      <c r="W216" s="208"/>
      <c r="X216" s="205"/>
      <c r="Y216" s="526"/>
      <c r="Z216" s="203"/>
      <c r="AA216" s="203"/>
      <c r="AB216" s="208"/>
      <c r="AC216" s="205"/>
      <c r="AD216" s="526"/>
      <c r="AE216" s="203"/>
      <c r="AF216" s="203"/>
      <c r="AG216" s="208"/>
      <c r="AH216" s="205"/>
      <c r="AI216" s="526"/>
      <c r="AJ216" s="203"/>
      <c r="AK216" s="203"/>
      <c r="AL216" s="208"/>
      <c r="AM216" s="205"/>
      <c r="AN216" s="526"/>
      <c r="AO216" s="203"/>
      <c r="AP216" s="203"/>
      <c r="AQ216" s="208"/>
      <c r="AR216" s="205"/>
      <c r="AS216" s="526"/>
      <c r="AT216" s="203"/>
      <c r="AU216" s="203"/>
      <c r="AV216" s="208"/>
      <c r="AW216" s="205"/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7"/>
      <c r="W221" s="208"/>
      <c r="X221" s="205"/>
      <c r="Y221" s="526"/>
      <c r="Z221" s="203"/>
      <c r="AA221" s="207"/>
      <c r="AB221" s="208"/>
      <c r="AC221" s="205"/>
      <c r="AD221" s="526"/>
      <c r="AE221" s="203"/>
      <c r="AF221" s="207"/>
      <c r="AG221" s="208"/>
      <c r="AH221" s="205"/>
      <c r="AI221" s="526"/>
      <c r="AJ221" s="203"/>
      <c r="AK221" s="207"/>
      <c r="AL221" s="208"/>
      <c r="AM221" s="205"/>
      <c r="AN221" s="526"/>
      <c r="AO221" s="203"/>
      <c r="AP221" s="207"/>
      <c r="AQ221" s="208"/>
      <c r="AR221" s="205"/>
      <c r="AS221" s="526"/>
      <c r="AT221" s="203"/>
      <c r="AU221" s="207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501" t="s">
        <v>113</v>
      </c>
      <c r="C227" s="203">
        <v>1</v>
      </c>
      <c r="D227" s="206" t="s">
        <v>298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26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27">
        <f>IFERROR(AVERAGE(K227:K241),"-")</f>
        <v>76.424039743522926</v>
      </c>
      <c r="M227" s="209">
        <f>RANK(K227, K$227:$K$241)</f>
        <v>2</v>
      </c>
      <c r="N227" s="501"/>
      <c r="O227" s="501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26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26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26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26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26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26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26">
        <f>AVERAGE(AV227:AV241)</f>
        <v>76.440309314492836</v>
      </c>
    </row>
    <row r="228" spans="2:50" ht="14.25" customHeight="1">
      <c r="B228" s="501"/>
      <c r="C228" s="203">
        <v>2</v>
      </c>
      <c r="D228" s="206" t="s">
        <v>299</v>
      </c>
      <c r="E228" s="203">
        <v>25</v>
      </c>
      <c r="F228" s="203">
        <v>2000</v>
      </c>
      <c r="G228" s="208">
        <f t="shared" si="285"/>
        <v>80</v>
      </c>
      <c r="H228" s="526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27"/>
      <c r="M228" s="209">
        <f>RANK(K228, K$227:$K$241)</f>
        <v>7</v>
      </c>
      <c r="N228" s="501"/>
      <c r="O228" s="501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26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26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26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26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26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26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26"/>
    </row>
    <row r="229" spans="2:50" ht="14.25" customHeight="1">
      <c r="B229" s="501"/>
      <c r="C229" s="203">
        <v>3</v>
      </c>
      <c r="D229" s="206" t="s">
        <v>305</v>
      </c>
      <c r="E229" s="203">
        <v>24</v>
      </c>
      <c r="F229" s="203">
        <v>2000</v>
      </c>
      <c r="G229" s="208">
        <f t="shared" si="285"/>
        <v>83.333333333333329</v>
      </c>
      <c r="H229" s="526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27"/>
      <c r="M229" s="209">
        <f>RANK(K229, K$227:$K$241)</f>
        <v>4</v>
      </c>
      <c r="N229" s="501"/>
      <c r="O229" s="501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26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26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26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26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26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26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26"/>
    </row>
    <row r="230" spans="2:50" ht="14.25" customHeight="1">
      <c r="B230" s="501"/>
      <c r="C230" s="203">
        <v>4</v>
      </c>
      <c r="D230" s="206" t="s">
        <v>304</v>
      </c>
      <c r="E230" s="203">
        <v>24</v>
      </c>
      <c r="F230" s="203">
        <v>2000</v>
      </c>
      <c r="G230" s="208">
        <f t="shared" si="285"/>
        <v>83.333333333333329</v>
      </c>
      <c r="H230" s="526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27"/>
      <c r="M230" s="209">
        <f>RANK(K230, K$227:$K$241)</f>
        <v>5</v>
      </c>
      <c r="N230" s="501"/>
      <c r="O230" s="501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26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26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26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26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26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26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26"/>
    </row>
    <row r="231" spans="2:50" ht="14.25" customHeight="1">
      <c r="B231" s="501"/>
      <c r="C231" s="203">
        <v>5</v>
      </c>
      <c r="D231" s="206" t="s">
        <v>306</v>
      </c>
      <c r="E231" s="203">
        <v>25</v>
      </c>
      <c r="F231" s="203">
        <v>2000</v>
      </c>
      <c r="G231" s="208">
        <f t="shared" si="285"/>
        <v>80</v>
      </c>
      <c r="H231" s="526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27"/>
      <c r="M231" s="209">
        <f>RANK(K231, K$227:$K$241)</f>
        <v>8</v>
      </c>
      <c r="N231" s="501"/>
      <c r="O231" s="501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26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26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26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26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26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26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26"/>
    </row>
    <row r="232" spans="2:50" ht="14.25" customHeight="1">
      <c r="B232" s="501"/>
      <c r="C232" s="203">
        <v>6</v>
      </c>
      <c r="D232" s="206" t="s">
        <v>308</v>
      </c>
      <c r="E232" s="203">
        <v>23</v>
      </c>
      <c r="F232" s="203">
        <v>2000</v>
      </c>
      <c r="G232" s="208">
        <f t="shared" si="285"/>
        <v>86.956521739130437</v>
      </c>
      <c r="H232" s="526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27"/>
      <c r="M232" s="209">
        <f>RANK(K232, K$227:$K$241)</f>
        <v>3</v>
      </c>
      <c r="N232" s="501"/>
      <c r="O232" s="501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26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26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26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26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26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26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26"/>
    </row>
    <row r="233" spans="2:50" ht="14.25" customHeight="1">
      <c r="B233" s="501"/>
      <c r="C233" s="203">
        <v>7</v>
      </c>
      <c r="D233" s="206" t="s">
        <v>310</v>
      </c>
      <c r="E233" s="203">
        <v>20</v>
      </c>
      <c r="F233" s="203">
        <v>2000</v>
      </c>
      <c r="G233" s="208">
        <f t="shared" si="285"/>
        <v>100</v>
      </c>
      <c r="H233" s="526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27"/>
      <c r="M233" s="209">
        <f>RANK(K233, K$227:$K$241)</f>
        <v>1</v>
      </c>
      <c r="N233" s="501"/>
      <c r="O233" s="501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26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26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26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26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26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26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26"/>
    </row>
    <row r="234" spans="2:50" ht="14.25" customHeight="1">
      <c r="B234" s="501"/>
      <c r="C234" s="203">
        <v>8</v>
      </c>
      <c r="D234" s="206" t="s">
        <v>309</v>
      </c>
      <c r="E234" s="203">
        <v>24</v>
      </c>
      <c r="F234" s="203">
        <v>2000</v>
      </c>
      <c r="G234" s="208">
        <f t="shared" si="285"/>
        <v>83.333333333333329</v>
      </c>
      <c r="H234" s="526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27"/>
      <c r="M234" s="209">
        <f>RANK(K234, K$227:$K$241)</f>
        <v>6</v>
      </c>
      <c r="N234" s="501"/>
      <c r="O234" s="501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26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26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26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26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26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26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26"/>
    </row>
    <row r="235" spans="2:50" ht="14.25" customHeight="1">
      <c r="B235" s="501"/>
      <c r="C235" s="203">
        <v>9</v>
      </c>
      <c r="D235" s="206"/>
      <c r="E235" s="203"/>
      <c r="F235" s="203"/>
      <c r="G235" s="208"/>
      <c r="H235" s="526"/>
      <c r="I235" s="209"/>
      <c r="J235" s="209"/>
      <c r="K235" s="210"/>
      <c r="L235" s="527"/>
      <c r="M235" s="209"/>
      <c r="N235" s="501"/>
      <c r="O235" s="501"/>
      <c r="P235" s="203"/>
      <c r="Q235" s="203"/>
      <c r="R235" s="208"/>
      <c r="S235" s="205"/>
      <c r="T235" s="526"/>
      <c r="U235" s="203"/>
      <c r="V235" s="203"/>
      <c r="W235" s="208"/>
      <c r="X235" s="205"/>
      <c r="Y235" s="526"/>
      <c r="Z235" s="203"/>
      <c r="AA235" s="203"/>
      <c r="AB235" s="208"/>
      <c r="AC235" s="205"/>
      <c r="AD235" s="526"/>
      <c r="AE235" s="203"/>
      <c r="AF235" s="203"/>
      <c r="AG235" s="208"/>
      <c r="AH235" s="205"/>
      <c r="AI235" s="526"/>
      <c r="AJ235" s="203"/>
      <c r="AK235" s="203"/>
      <c r="AL235" s="208"/>
      <c r="AM235" s="205"/>
      <c r="AN235" s="526"/>
      <c r="AO235" s="203"/>
      <c r="AP235" s="203"/>
      <c r="AQ235" s="208"/>
      <c r="AR235" s="205"/>
      <c r="AS235" s="526"/>
      <c r="AT235" s="203"/>
      <c r="AU235" s="203"/>
      <c r="AV235" s="208"/>
      <c r="AW235" s="205"/>
      <c r="AX235" s="526"/>
    </row>
    <row r="236" spans="2:50" ht="14.25" customHeight="1">
      <c r="B236" s="501"/>
      <c r="C236" s="203">
        <v>10</v>
      </c>
      <c r="D236" s="206"/>
      <c r="E236" s="203"/>
      <c r="F236" s="203"/>
      <c r="G236" s="208"/>
      <c r="H236" s="526"/>
      <c r="I236" s="209"/>
      <c r="J236" s="209"/>
      <c r="K236" s="210"/>
      <c r="L236" s="527"/>
      <c r="M236" s="209"/>
      <c r="N236" s="501"/>
      <c r="O236" s="501"/>
      <c r="P236" s="203"/>
      <c r="Q236" s="203"/>
      <c r="R236" s="208"/>
      <c r="S236" s="205"/>
      <c r="T236" s="526"/>
      <c r="U236" s="203"/>
      <c r="V236" s="203"/>
      <c r="W236" s="208"/>
      <c r="X236" s="205"/>
      <c r="Y236" s="526"/>
      <c r="Z236" s="203"/>
      <c r="AA236" s="203"/>
      <c r="AB236" s="208"/>
      <c r="AC236" s="205"/>
      <c r="AD236" s="526"/>
      <c r="AE236" s="203"/>
      <c r="AF236" s="203"/>
      <c r="AG236" s="208"/>
      <c r="AH236" s="205"/>
      <c r="AI236" s="526"/>
      <c r="AJ236" s="203"/>
      <c r="AK236" s="203"/>
      <c r="AL236" s="208"/>
      <c r="AM236" s="205"/>
      <c r="AN236" s="526"/>
      <c r="AO236" s="203"/>
      <c r="AP236" s="203"/>
      <c r="AQ236" s="208"/>
      <c r="AR236" s="205"/>
      <c r="AS236" s="526"/>
      <c r="AT236" s="203"/>
      <c r="AU236" s="203"/>
      <c r="AV236" s="208"/>
      <c r="AW236" s="205"/>
      <c r="AX236" s="526"/>
    </row>
    <row r="237" spans="2:50" ht="14.25" customHeight="1">
      <c r="B237" s="501"/>
      <c r="C237" s="203">
        <v>11</v>
      </c>
      <c r="D237" s="206"/>
      <c r="E237" s="203"/>
      <c r="F237" s="203"/>
      <c r="G237" s="208"/>
      <c r="H237" s="526"/>
      <c r="I237" s="209"/>
      <c r="J237" s="209"/>
      <c r="K237" s="210"/>
      <c r="L237" s="527"/>
      <c r="M237" s="209"/>
      <c r="N237" s="501"/>
      <c r="O237" s="501"/>
      <c r="P237" s="203"/>
      <c r="Q237" s="203"/>
      <c r="R237" s="208"/>
      <c r="S237" s="205"/>
      <c r="T237" s="526"/>
      <c r="U237" s="203"/>
      <c r="V237" s="203"/>
      <c r="W237" s="208"/>
      <c r="X237" s="205"/>
      <c r="Y237" s="526"/>
      <c r="Z237" s="203"/>
      <c r="AA237" s="203"/>
      <c r="AB237" s="208"/>
      <c r="AC237" s="205"/>
      <c r="AD237" s="526"/>
      <c r="AE237" s="203"/>
      <c r="AF237" s="203"/>
      <c r="AG237" s="208"/>
      <c r="AH237" s="205"/>
      <c r="AI237" s="526"/>
      <c r="AJ237" s="203"/>
      <c r="AK237" s="203"/>
      <c r="AL237" s="208"/>
      <c r="AM237" s="205"/>
      <c r="AN237" s="526"/>
      <c r="AO237" s="203"/>
      <c r="AP237" s="203"/>
      <c r="AQ237" s="208"/>
      <c r="AR237" s="205"/>
      <c r="AS237" s="526"/>
      <c r="AT237" s="203"/>
      <c r="AU237" s="203"/>
      <c r="AV237" s="208"/>
      <c r="AW237" s="205"/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7"/>
      <c r="W241" s="208"/>
      <c r="X241" s="205"/>
      <c r="Y241" s="526"/>
      <c r="Z241" s="203"/>
      <c r="AA241" s="207"/>
      <c r="AB241" s="208"/>
      <c r="AC241" s="205"/>
      <c r="AD241" s="526"/>
      <c r="AE241" s="203"/>
      <c r="AF241" s="207"/>
      <c r="AG241" s="208"/>
      <c r="AH241" s="205"/>
      <c r="AI241" s="526"/>
      <c r="AJ241" s="203"/>
      <c r="AK241" s="207"/>
      <c r="AL241" s="208"/>
      <c r="AM241" s="205"/>
      <c r="AN241" s="526"/>
      <c r="AO241" s="203"/>
      <c r="AP241" s="207"/>
      <c r="AQ241" s="208"/>
      <c r="AR241" s="205"/>
      <c r="AS241" s="526"/>
      <c r="AT241" s="203"/>
      <c r="AU241" s="207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113</v>
      </c>
      <c r="C247" s="203">
        <v>1</v>
      </c>
      <c r="D247" s="206" t="s">
        <v>298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26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27">
        <f>IFERROR(AVERAGE(K247:K261),"-")</f>
        <v>76.443313818140922</v>
      </c>
      <c r="M247" s="209">
        <f>RANK(K247, K$247:$K$261)</f>
        <v>2</v>
      </c>
      <c r="N247" s="501"/>
      <c r="O247" s="501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26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26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26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26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26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26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26">
        <f>AVERAGE(AV247:AV261)</f>
        <v>76.443313818140922</v>
      </c>
    </row>
    <row r="248" spans="2:50" ht="14.25" customHeight="1">
      <c r="B248" s="501"/>
      <c r="C248" s="203">
        <v>2</v>
      </c>
      <c r="D248" s="206" t="s">
        <v>299</v>
      </c>
      <c r="E248" s="203">
        <v>25</v>
      </c>
      <c r="F248" s="203">
        <v>2000</v>
      </c>
      <c r="G248" s="208">
        <f t="shared" si="311"/>
        <v>80</v>
      </c>
      <c r="H248" s="526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27"/>
      <c r="M248" s="209">
        <f>RANK(K248, K$247:$K$261)</f>
        <v>7</v>
      </c>
      <c r="N248" s="501"/>
      <c r="O248" s="501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26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26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26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26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26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26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26"/>
    </row>
    <row r="249" spans="2:50" ht="14.25" customHeight="1">
      <c r="B249" s="501"/>
      <c r="C249" s="203">
        <v>3</v>
      </c>
      <c r="D249" s="206" t="s">
        <v>305</v>
      </c>
      <c r="E249" s="203">
        <v>24</v>
      </c>
      <c r="F249" s="203">
        <v>2000</v>
      </c>
      <c r="G249" s="208">
        <f t="shared" si="311"/>
        <v>83.333333333333329</v>
      </c>
      <c r="H249" s="526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27"/>
      <c r="M249" s="209">
        <f>RANK(K249, K$247:$K$261)</f>
        <v>4</v>
      </c>
      <c r="N249" s="501"/>
      <c r="O249" s="501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26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26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26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26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26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26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26"/>
    </row>
    <row r="250" spans="2:50" ht="14.25" customHeight="1">
      <c r="B250" s="501"/>
      <c r="C250" s="203">
        <v>4</v>
      </c>
      <c r="D250" s="206" t="s">
        <v>304</v>
      </c>
      <c r="E250" s="203">
        <v>24</v>
      </c>
      <c r="F250" s="203">
        <v>2000</v>
      </c>
      <c r="G250" s="208">
        <f t="shared" si="311"/>
        <v>83.333333333333329</v>
      </c>
      <c r="H250" s="526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27"/>
      <c r="M250" s="209">
        <f>RANK(K250, K$247:$K$261)</f>
        <v>5</v>
      </c>
      <c r="N250" s="501"/>
      <c r="O250" s="501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26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26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26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26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26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26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26"/>
    </row>
    <row r="251" spans="2:50" ht="14.25" customHeight="1">
      <c r="B251" s="501"/>
      <c r="C251" s="203">
        <v>5</v>
      </c>
      <c r="D251" s="206" t="s">
        <v>306</v>
      </c>
      <c r="E251" s="203">
        <v>25</v>
      </c>
      <c r="F251" s="203">
        <v>2000</v>
      </c>
      <c r="G251" s="208">
        <f t="shared" si="311"/>
        <v>80</v>
      </c>
      <c r="H251" s="526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27"/>
      <c r="M251" s="209">
        <f>RANK(K251, K$247:$K$261)</f>
        <v>8</v>
      </c>
      <c r="N251" s="501"/>
      <c r="O251" s="501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26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26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26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26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26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26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26"/>
    </row>
    <row r="252" spans="2:50" ht="14.25" customHeight="1">
      <c r="B252" s="501"/>
      <c r="C252" s="203">
        <v>6</v>
      </c>
      <c r="D252" s="206" t="s">
        <v>308</v>
      </c>
      <c r="E252" s="203">
        <v>23</v>
      </c>
      <c r="F252" s="203">
        <v>2000</v>
      </c>
      <c r="G252" s="208">
        <f t="shared" si="311"/>
        <v>86.956521739130437</v>
      </c>
      <c r="H252" s="526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27"/>
      <c r="M252" s="209">
        <f>RANK(K252, K$247:$K$261)</f>
        <v>3</v>
      </c>
      <c r="N252" s="501"/>
      <c r="O252" s="501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26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26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26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26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26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26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26"/>
    </row>
    <row r="253" spans="2:50" ht="14.25" customHeight="1">
      <c r="B253" s="501"/>
      <c r="C253" s="203">
        <v>7</v>
      </c>
      <c r="D253" s="206" t="s">
        <v>310</v>
      </c>
      <c r="E253" s="203">
        <v>20</v>
      </c>
      <c r="F253" s="203">
        <v>2000</v>
      </c>
      <c r="G253" s="208">
        <f t="shared" si="311"/>
        <v>100</v>
      </c>
      <c r="H253" s="526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27"/>
      <c r="M253" s="209">
        <f>RANK(K253, K$247:$K$261)</f>
        <v>1</v>
      </c>
      <c r="N253" s="501"/>
      <c r="O253" s="501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26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26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26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26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26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26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26"/>
    </row>
    <row r="254" spans="2:50" ht="14.25" customHeight="1">
      <c r="B254" s="501"/>
      <c r="C254" s="203">
        <v>8</v>
      </c>
      <c r="D254" s="206" t="s">
        <v>309</v>
      </c>
      <c r="E254" s="203">
        <v>24</v>
      </c>
      <c r="F254" s="203">
        <v>2000</v>
      </c>
      <c r="G254" s="208">
        <f t="shared" si="311"/>
        <v>83.333333333333329</v>
      </c>
      <c r="H254" s="526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27"/>
      <c r="M254" s="209">
        <f>RANK(K254, K$247:$K$261)</f>
        <v>6</v>
      </c>
      <c r="N254" s="501"/>
      <c r="O254" s="501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26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26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26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26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26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26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26"/>
    </row>
    <row r="255" spans="2:50" ht="14.25" customHeight="1">
      <c r="B255" s="501"/>
      <c r="C255" s="203">
        <v>9</v>
      </c>
      <c r="D255" s="206"/>
      <c r="E255" s="203"/>
      <c r="F255" s="203"/>
      <c r="G255" s="208"/>
      <c r="H255" s="526"/>
      <c r="I255" s="209"/>
      <c r="J255" s="209"/>
      <c r="K255" s="210"/>
      <c r="L255" s="527"/>
      <c r="M255" s="209"/>
      <c r="N255" s="501"/>
      <c r="O255" s="501"/>
      <c r="P255" s="207"/>
      <c r="Q255" s="207"/>
      <c r="R255" s="208"/>
      <c r="S255" s="205"/>
      <c r="T255" s="526"/>
      <c r="U255" s="203"/>
      <c r="V255" s="207"/>
      <c r="W255" s="208"/>
      <c r="X255" s="205"/>
      <c r="Y255" s="526"/>
      <c r="Z255" s="203"/>
      <c r="AA255" s="207"/>
      <c r="AB255" s="208"/>
      <c r="AC255" s="205"/>
      <c r="AD255" s="526"/>
      <c r="AE255" s="203"/>
      <c r="AF255" s="207"/>
      <c r="AG255" s="208"/>
      <c r="AH255" s="205"/>
      <c r="AI255" s="526"/>
      <c r="AJ255" s="203"/>
      <c r="AK255" s="207"/>
      <c r="AL255" s="208"/>
      <c r="AM255" s="205"/>
      <c r="AN255" s="526"/>
      <c r="AO255" s="203"/>
      <c r="AP255" s="207"/>
      <c r="AQ255" s="208"/>
      <c r="AR255" s="205"/>
      <c r="AS255" s="526"/>
      <c r="AT255" s="203"/>
      <c r="AU255" s="207"/>
      <c r="AV255" s="208"/>
      <c r="AW255" s="205"/>
      <c r="AX255" s="526"/>
    </row>
    <row r="256" spans="2:50" ht="14.25" customHeight="1">
      <c r="B256" s="501"/>
      <c r="C256" s="203">
        <v>10</v>
      </c>
      <c r="D256" s="206"/>
      <c r="E256" s="203"/>
      <c r="F256" s="203"/>
      <c r="G256" s="208"/>
      <c r="H256" s="526"/>
      <c r="I256" s="209"/>
      <c r="J256" s="209"/>
      <c r="K256" s="210"/>
      <c r="L256" s="527"/>
      <c r="M256" s="209"/>
      <c r="N256" s="501"/>
      <c r="O256" s="501"/>
      <c r="P256" s="207"/>
      <c r="Q256" s="207"/>
      <c r="R256" s="208"/>
      <c r="S256" s="205"/>
      <c r="T256" s="526"/>
      <c r="U256" s="203"/>
      <c r="V256" s="207"/>
      <c r="W256" s="208"/>
      <c r="X256" s="205"/>
      <c r="Y256" s="526"/>
      <c r="Z256" s="203"/>
      <c r="AA256" s="207"/>
      <c r="AB256" s="208"/>
      <c r="AC256" s="205"/>
      <c r="AD256" s="526"/>
      <c r="AE256" s="203"/>
      <c r="AF256" s="207"/>
      <c r="AG256" s="208"/>
      <c r="AH256" s="205"/>
      <c r="AI256" s="526"/>
      <c r="AJ256" s="203"/>
      <c r="AK256" s="207"/>
      <c r="AL256" s="208"/>
      <c r="AM256" s="205"/>
      <c r="AN256" s="526"/>
      <c r="AO256" s="203"/>
      <c r="AP256" s="207"/>
      <c r="AQ256" s="208"/>
      <c r="AR256" s="205"/>
      <c r="AS256" s="526"/>
      <c r="AT256" s="203"/>
      <c r="AU256" s="207"/>
      <c r="AV256" s="208"/>
      <c r="AW256" s="205"/>
      <c r="AX256" s="526"/>
    </row>
    <row r="257" spans="2:50" ht="14.25" customHeight="1">
      <c r="B257" s="501"/>
      <c r="C257" s="203">
        <v>11</v>
      </c>
      <c r="D257" s="206"/>
      <c r="E257" s="203"/>
      <c r="F257" s="203"/>
      <c r="G257" s="208"/>
      <c r="H257" s="526"/>
      <c r="I257" s="209"/>
      <c r="J257" s="209"/>
      <c r="K257" s="210"/>
      <c r="L257" s="527"/>
      <c r="M257" s="209"/>
      <c r="N257" s="501"/>
      <c r="O257" s="501"/>
      <c r="P257" s="207"/>
      <c r="Q257" s="207"/>
      <c r="R257" s="208"/>
      <c r="S257" s="205"/>
      <c r="T257" s="526"/>
      <c r="U257" s="203"/>
      <c r="V257" s="203"/>
      <c r="W257" s="208"/>
      <c r="X257" s="205"/>
      <c r="Y257" s="526"/>
      <c r="Z257" s="203"/>
      <c r="AA257" s="207"/>
      <c r="AB257" s="208"/>
      <c r="AC257" s="205"/>
      <c r="AD257" s="526"/>
      <c r="AE257" s="203"/>
      <c r="AF257" s="203"/>
      <c r="AG257" s="208"/>
      <c r="AH257" s="205"/>
      <c r="AI257" s="526"/>
      <c r="AJ257" s="203"/>
      <c r="AK257" s="207"/>
      <c r="AL257" s="208"/>
      <c r="AM257" s="205"/>
      <c r="AN257" s="526"/>
      <c r="AO257" s="203"/>
      <c r="AP257" s="207"/>
      <c r="AQ257" s="208"/>
      <c r="AR257" s="205"/>
      <c r="AS257" s="526"/>
      <c r="AT257" s="203"/>
      <c r="AU257" s="207"/>
      <c r="AV257" s="208"/>
      <c r="AW257" s="205"/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3"/>
      <c r="Q258" s="203"/>
      <c r="R258" s="208"/>
      <c r="S258" s="205"/>
      <c r="T258" s="526"/>
      <c r="U258" s="203"/>
      <c r="V258" s="203"/>
      <c r="W258" s="208"/>
      <c r="X258" s="205"/>
      <c r="Y258" s="526"/>
      <c r="Z258" s="203"/>
      <c r="AA258" s="207"/>
      <c r="AB258" s="208"/>
      <c r="AC258" s="205"/>
      <c r="AD258" s="526"/>
      <c r="AE258" s="203"/>
      <c r="AF258" s="203"/>
      <c r="AG258" s="208"/>
      <c r="AH258" s="205"/>
      <c r="AI258" s="526"/>
      <c r="AJ258" s="203"/>
      <c r="AK258" s="207"/>
      <c r="AL258" s="208"/>
      <c r="AM258" s="205"/>
      <c r="AN258" s="526"/>
      <c r="AO258" s="203"/>
      <c r="AP258" s="207"/>
      <c r="AQ258" s="208"/>
      <c r="AR258" s="205"/>
      <c r="AS258" s="526"/>
      <c r="AT258" s="203"/>
      <c r="AU258" s="207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3"/>
      <c r="Q259" s="203"/>
      <c r="R259" s="208"/>
      <c r="S259" s="205"/>
      <c r="T259" s="526"/>
      <c r="U259" s="203"/>
      <c r="V259" s="203"/>
      <c r="W259" s="208"/>
      <c r="X259" s="205"/>
      <c r="Y259" s="526"/>
      <c r="Z259" s="203"/>
      <c r="AA259" s="203"/>
      <c r="AB259" s="208"/>
      <c r="AC259" s="205"/>
      <c r="AD259" s="526"/>
      <c r="AE259" s="203"/>
      <c r="AF259" s="203"/>
      <c r="AG259" s="208"/>
      <c r="AH259" s="205"/>
      <c r="AI259" s="526"/>
      <c r="AJ259" s="203"/>
      <c r="AK259" s="207"/>
      <c r="AL259" s="208"/>
      <c r="AM259" s="205"/>
      <c r="AN259" s="526"/>
      <c r="AO259" s="203"/>
      <c r="AP259" s="207"/>
      <c r="AQ259" s="208"/>
      <c r="AR259" s="205"/>
      <c r="AS259" s="526"/>
      <c r="AT259" s="203"/>
      <c r="AU259" s="207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3"/>
      <c r="Q260" s="203"/>
      <c r="R260" s="208"/>
      <c r="S260" s="205"/>
      <c r="T260" s="526"/>
      <c r="U260" s="203"/>
      <c r="V260" s="203"/>
      <c r="W260" s="208"/>
      <c r="X260" s="205"/>
      <c r="Y260" s="526"/>
      <c r="Z260" s="203"/>
      <c r="AA260" s="203"/>
      <c r="AB260" s="208"/>
      <c r="AC260" s="205"/>
      <c r="AD260" s="526"/>
      <c r="AE260" s="203"/>
      <c r="AF260" s="203"/>
      <c r="AG260" s="208"/>
      <c r="AH260" s="205"/>
      <c r="AI260" s="526"/>
      <c r="AJ260" s="203"/>
      <c r="AK260" s="207"/>
      <c r="AL260" s="208"/>
      <c r="AM260" s="205"/>
      <c r="AN260" s="526"/>
      <c r="AO260" s="203"/>
      <c r="AP260" s="207"/>
      <c r="AQ260" s="208"/>
      <c r="AR260" s="205"/>
      <c r="AS260" s="526"/>
      <c r="AT260" s="203"/>
      <c r="AU260" s="207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3"/>
      <c r="Q261" s="207"/>
      <c r="R261" s="208"/>
      <c r="S261" s="205"/>
      <c r="T261" s="526"/>
      <c r="U261" s="203"/>
      <c r="V261" s="203"/>
      <c r="W261" s="208"/>
      <c r="X261" s="205"/>
      <c r="Y261" s="526"/>
      <c r="Z261" s="203"/>
      <c r="AA261" s="203"/>
      <c r="AB261" s="208"/>
      <c r="AC261" s="205"/>
      <c r="AD261" s="526"/>
      <c r="AE261" s="203"/>
      <c r="AF261" s="203"/>
      <c r="AG261" s="208"/>
      <c r="AH261" s="205"/>
      <c r="AI261" s="526"/>
      <c r="AJ261" s="203"/>
      <c r="AK261" s="207"/>
      <c r="AL261" s="208"/>
      <c r="AM261" s="205"/>
      <c r="AN261" s="526"/>
      <c r="AO261" s="203"/>
      <c r="AP261" s="207"/>
      <c r="AQ261" s="208"/>
      <c r="AR261" s="205"/>
      <c r="AS261" s="526"/>
      <c r="AT261" s="203"/>
      <c r="AU261" s="207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113</v>
      </c>
      <c r="C267" s="203">
        <v>1</v>
      </c>
      <c r="D267" s="206" t="s">
        <v>298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26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27">
        <f>IFERROR(AVERAGE(K267:K281),"-")</f>
        <v>76.51852707999987</v>
      </c>
      <c r="M267" s="209">
        <f>RANK(K267, K$267:$K$281)</f>
        <v>2</v>
      </c>
      <c r="N267" s="501"/>
      <c r="O267" s="501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26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26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26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26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26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26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26">
        <f>AVERAGE(AV267:AV281)</f>
        <v>76.908782892243579</v>
      </c>
    </row>
    <row r="268" spans="2:50" ht="14.25" customHeight="1">
      <c r="B268" s="501"/>
      <c r="C268" s="203">
        <v>2</v>
      </c>
      <c r="D268" s="206" t="s">
        <v>299</v>
      </c>
      <c r="E268" s="203">
        <v>25</v>
      </c>
      <c r="F268" s="203">
        <v>2000</v>
      </c>
      <c r="G268" s="208">
        <f t="shared" si="337"/>
        <v>80</v>
      </c>
      <c r="H268" s="526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27"/>
      <c r="M268" s="209">
        <f>RANK(K268, K$267:$K$281)</f>
        <v>8</v>
      </c>
      <c r="N268" s="501"/>
      <c r="O268" s="501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26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26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26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26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26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26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26"/>
    </row>
    <row r="269" spans="2:50" ht="14.25" customHeight="1">
      <c r="B269" s="501"/>
      <c r="C269" s="203">
        <v>3</v>
      </c>
      <c r="D269" s="206" t="s">
        <v>305</v>
      </c>
      <c r="E269" s="203">
        <v>24</v>
      </c>
      <c r="F269" s="203">
        <v>2000</v>
      </c>
      <c r="G269" s="208">
        <f t="shared" si="337"/>
        <v>83.333333333333329</v>
      </c>
      <c r="H269" s="526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27"/>
      <c r="M269" s="209">
        <f>RANK(K269, K$267:$K$281)</f>
        <v>5</v>
      </c>
      <c r="N269" s="501"/>
      <c r="O269" s="501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26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26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26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26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26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26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26"/>
    </row>
    <row r="270" spans="2:50" ht="14.25" customHeight="1">
      <c r="B270" s="501"/>
      <c r="C270" s="203">
        <v>4</v>
      </c>
      <c r="D270" s="206" t="s">
        <v>304</v>
      </c>
      <c r="E270" s="203">
        <v>24</v>
      </c>
      <c r="F270" s="203">
        <v>2000</v>
      </c>
      <c r="G270" s="208">
        <f t="shared" si="337"/>
        <v>83.333333333333329</v>
      </c>
      <c r="H270" s="526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27"/>
      <c r="M270" s="209">
        <f>RANK(K270, K$267:$K$281)</f>
        <v>7</v>
      </c>
      <c r="N270" s="501"/>
      <c r="O270" s="501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26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26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26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26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26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26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26"/>
    </row>
    <row r="271" spans="2:50" ht="14.25" customHeight="1">
      <c r="B271" s="501"/>
      <c r="C271" s="203">
        <v>5</v>
      </c>
      <c r="D271" s="206" t="s">
        <v>306</v>
      </c>
      <c r="E271" s="203">
        <v>25</v>
      </c>
      <c r="F271" s="203">
        <v>2000</v>
      </c>
      <c r="G271" s="208">
        <f t="shared" si="337"/>
        <v>80</v>
      </c>
      <c r="H271" s="526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27"/>
      <c r="M271" s="209">
        <f>RANK(K271, K$267:$K$281)</f>
        <v>9</v>
      </c>
      <c r="N271" s="501"/>
      <c r="O271" s="501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26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26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26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26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26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26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26"/>
    </row>
    <row r="272" spans="2:50" ht="14.25" customHeight="1">
      <c r="B272" s="501"/>
      <c r="C272" s="203">
        <v>6</v>
      </c>
      <c r="D272" s="206" t="s">
        <v>308</v>
      </c>
      <c r="E272" s="203">
        <v>23</v>
      </c>
      <c r="F272" s="203">
        <v>2000</v>
      </c>
      <c r="G272" s="208">
        <f t="shared" si="337"/>
        <v>86.956521739130437</v>
      </c>
      <c r="H272" s="526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27"/>
      <c r="M272" s="209">
        <f>RANK(K272, K$267:$K$281)</f>
        <v>4</v>
      </c>
      <c r="N272" s="501"/>
      <c r="O272" s="501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26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26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26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26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26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26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26"/>
    </row>
    <row r="273" spans="2:50" ht="14.25" customHeight="1">
      <c r="B273" s="501"/>
      <c r="C273" s="203">
        <v>7</v>
      </c>
      <c r="D273" s="206" t="s">
        <v>310</v>
      </c>
      <c r="E273" s="203">
        <v>20</v>
      </c>
      <c r="F273" s="203">
        <v>2000</v>
      </c>
      <c r="G273" s="208">
        <f t="shared" si="337"/>
        <v>100</v>
      </c>
      <c r="H273" s="526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27"/>
      <c r="M273" s="209">
        <f>RANK(K273, K$267:$K$281)</f>
        <v>1</v>
      </c>
      <c r="N273" s="501"/>
      <c r="O273" s="501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26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26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26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26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26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26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26"/>
    </row>
    <row r="274" spans="2:50" ht="14.25" customHeight="1">
      <c r="B274" s="501"/>
      <c r="C274" s="203">
        <v>8</v>
      </c>
      <c r="D274" s="206" t="s">
        <v>309</v>
      </c>
      <c r="E274" s="203">
        <v>24</v>
      </c>
      <c r="F274" s="203">
        <v>2000</v>
      </c>
      <c r="G274" s="208">
        <f t="shared" si="337"/>
        <v>83.333333333333329</v>
      </c>
      <c r="H274" s="526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27"/>
      <c r="M274" s="209">
        <f>RANK(K274, K$267:$K$281)</f>
        <v>6</v>
      </c>
      <c r="N274" s="501"/>
      <c r="O274" s="501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26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26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26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26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26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26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26"/>
    </row>
    <row r="275" spans="2:50" ht="14.25" customHeight="1">
      <c r="B275" s="501"/>
      <c r="C275" s="203">
        <v>9</v>
      </c>
      <c r="D275" s="206" t="s">
        <v>311</v>
      </c>
      <c r="E275" s="203">
        <v>23</v>
      </c>
      <c r="F275" s="203">
        <v>2000</v>
      </c>
      <c r="G275" s="208">
        <f t="shared" si="337"/>
        <v>86.956521739130437</v>
      </c>
      <c r="H275" s="526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27"/>
      <c r="M275" s="209">
        <f>RANK(K275, K$267:$K$281)</f>
        <v>3</v>
      </c>
      <c r="N275" s="501"/>
      <c r="O275" s="501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26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26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26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26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26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26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26"/>
    </row>
    <row r="276" spans="2:50" ht="14.25" customHeight="1">
      <c r="B276" s="501"/>
      <c r="C276" s="203">
        <v>10</v>
      </c>
      <c r="D276" s="206"/>
      <c r="E276" s="203"/>
      <c r="F276" s="203"/>
      <c r="G276" s="208"/>
      <c r="H276" s="526"/>
      <c r="I276" s="209"/>
      <c r="J276" s="209"/>
      <c r="K276" s="210"/>
      <c r="L276" s="527"/>
      <c r="M276" s="209"/>
      <c r="N276" s="501"/>
      <c r="O276" s="501"/>
      <c r="P276" s="207"/>
      <c r="Q276" s="207"/>
      <c r="R276" s="208"/>
      <c r="S276" s="205"/>
      <c r="T276" s="526"/>
      <c r="U276" s="207"/>
      <c r="V276" s="207"/>
      <c r="W276" s="208"/>
      <c r="X276" s="205"/>
      <c r="Y276" s="526"/>
      <c r="Z276" s="207"/>
      <c r="AA276" s="207"/>
      <c r="AB276" s="208"/>
      <c r="AC276" s="205"/>
      <c r="AD276" s="526"/>
      <c r="AE276" s="207"/>
      <c r="AF276" s="207"/>
      <c r="AG276" s="208"/>
      <c r="AH276" s="205"/>
      <c r="AI276" s="526"/>
      <c r="AJ276" s="207"/>
      <c r="AK276" s="207"/>
      <c r="AL276" s="208"/>
      <c r="AM276" s="205"/>
      <c r="AN276" s="526"/>
      <c r="AO276" s="207"/>
      <c r="AP276" s="207"/>
      <c r="AQ276" s="208"/>
      <c r="AR276" s="205"/>
      <c r="AS276" s="526"/>
      <c r="AT276" s="207"/>
      <c r="AU276" s="207"/>
      <c r="AV276" s="208"/>
      <c r="AW276" s="205"/>
      <c r="AX276" s="526"/>
    </row>
    <row r="277" spans="2:50" ht="14.25" customHeight="1">
      <c r="B277" s="501"/>
      <c r="C277" s="203">
        <v>11</v>
      </c>
      <c r="D277" s="206"/>
      <c r="E277" s="203"/>
      <c r="F277" s="203"/>
      <c r="G277" s="208"/>
      <c r="H277" s="526"/>
      <c r="I277" s="209"/>
      <c r="J277" s="209"/>
      <c r="K277" s="210"/>
      <c r="L277" s="527"/>
      <c r="M277" s="209"/>
      <c r="N277" s="501"/>
      <c r="O277" s="501"/>
      <c r="P277" s="207"/>
      <c r="Q277" s="207"/>
      <c r="R277" s="208"/>
      <c r="S277" s="205"/>
      <c r="T277" s="526"/>
      <c r="U277" s="207"/>
      <c r="V277" s="207"/>
      <c r="W277" s="208"/>
      <c r="X277" s="205"/>
      <c r="Y277" s="526"/>
      <c r="Z277" s="207"/>
      <c r="AA277" s="207"/>
      <c r="AB277" s="208"/>
      <c r="AC277" s="205"/>
      <c r="AD277" s="526"/>
      <c r="AE277" s="207"/>
      <c r="AF277" s="207"/>
      <c r="AG277" s="208"/>
      <c r="AH277" s="205"/>
      <c r="AI277" s="526"/>
      <c r="AJ277" s="207"/>
      <c r="AK277" s="207"/>
      <c r="AL277" s="208"/>
      <c r="AM277" s="205"/>
      <c r="AN277" s="526"/>
      <c r="AO277" s="207"/>
      <c r="AP277" s="207"/>
      <c r="AQ277" s="208"/>
      <c r="AR277" s="205"/>
      <c r="AS277" s="526"/>
      <c r="AT277" s="207"/>
      <c r="AU277" s="207"/>
      <c r="AV277" s="208"/>
      <c r="AW277" s="205"/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3"/>
      <c r="Q278" s="203"/>
      <c r="R278" s="208"/>
      <c r="S278" s="205"/>
      <c r="T278" s="526"/>
      <c r="U278" s="203"/>
      <c r="V278" s="203"/>
      <c r="W278" s="208"/>
      <c r="X278" s="205"/>
      <c r="Y278" s="526"/>
      <c r="Z278" s="203"/>
      <c r="AA278" s="203"/>
      <c r="AB278" s="208"/>
      <c r="AC278" s="205"/>
      <c r="AD278" s="526"/>
      <c r="AE278" s="203"/>
      <c r="AF278" s="203"/>
      <c r="AG278" s="208"/>
      <c r="AH278" s="205"/>
      <c r="AI278" s="526"/>
      <c r="AJ278" s="203"/>
      <c r="AK278" s="203"/>
      <c r="AL278" s="208"/>
      <c r="AM278" s="205"/>
      <c r="AN278" s="526"/>
      <c r="AO278" s="203"/>
      <c r="AP278" s="203"/>
      <c r="AQ278" s="208"/>
      <c r="AR278" s="205"/>
      <c r="AS278" s="526"/>
      <c r="AT278" s="203"/>
      <c r="AU278" s="203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7"/>
      <c r="W281" s="208"/>
      <c r="X281" s="205"/>
      <c r="Y281" s="526"/>
      <c r="Z281" s="203"/>
      <c r="AA281" s="207"/>
      <c r="AB281" s="208"/>
      <c r="AC281" s="205"/>
      <c r="AD281" s="526"/>
      <c r="AE281" s="203"/>
      <c r="AF281" s="207"/>
      <c r="AG281" s="208"/>
      <c r="AH281" s="205"/>
      <c r="AI281" s="526"/>
      <c r="AJ281" s="203"/>
      <c r="AK281" s="207"/>
      <c r="AL281" s="208"/>
      <c r="AM281" s="205"/>
      <c r="AN281" s="526"/>
      <c r="AO281" s="203"/>
      <c r="AP281" s="207"/>
      <c r="AQ281" s="208"/>
      <c r="AR281" s="205"/>
      <c r="AS281" s="526"/>
      <c r="AT281" s="203"/>
      <c r="AU281" s="207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81"/>
  <sheetViews>
    <sheetView zoomScaleNormal="100" workbookViewId="0">
      <pane xSplit="13" ySplit="3" topLeftCell="N258" activePane="bottomRight" state="frozen"/>
      <selection pane="bottomRight" activeCell="H267" sqref="H267:H28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245</v>
      </c>
      <c r="C1" s="198">
        <f>AVERAGE(L187,L207,L227,L247,L267)</f>
        <v>66.862962225966257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312</v>
      </c>
      <c r="C7" s="203">
        <v>1</v>
      </c>
      <c r="D7" s="206" t="s">
        <v>313</v>
      </c>
      <c r="E7" s="207">
        <v>24</v>
      </c>
      <c r="F7" s="203">
        <v>2000</v>
      </c>
      <c r="G7" s="208">
        <f>F7/E7</f>
        <v>83.333333333333329</v>
      </c>
      <c r="H7" s="526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27">
        <f>IFERROR(AVERAGE(K7:K21),"-")</f>
        <v>71.211646616032453</v>
      </c>
      <c r="M7" s="209">
        <f>RANK(K7, K$7:$K$21)</f>
        <v>1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26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26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26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26">
        <f>AVERAGE(AV7:AV21)</f>
        <v>71.268315018315022</v>
      </c>
    </row>
    <row r="8" spans="1:50" ht="14.25" hidden="1" customHeight="1" outlineLevel="1">
      <c r="B8" s="501"/>
      <c r="C8" s="203">
        <v>2</v>
      </c>
      <c r="D8" s="206"/>
      <c r="E8" s="207"/>
      <c r="F8" s="203"/>
      <c r="G8" s="208"/>
      <c r="H8" s="526"/>
      <c r="I8" s="209"/>
      <c r="J8" s="209"/>
      <c r="K8" s="210"/>
      <c r="L8" s="527"/>
      <c r="M8" s="209"/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/>
      <c r="AF8" s="207"/>
      <c r="AG8" s="208"/>
      <c r="AH8" s="205"/>
      <c r="AI8" s="526"/>
      <c r="AJ8" s="203"/>
      <c r="AK8" s="207"/>
      <c r="AL8" s="208"/>
      <c r="AM8" s="205"/>
      <c r="AN8" s="526"/>
      <c r="AO8" s="203"/>
      <c r="AP8" s="207"/>
      <c r="AQ8" s="208"/>
      <c r="AR8" s="205"/>
      <c r="AS8" s="526"/>
      <c r="AT8" s="203"/>
      <c r="AU8" s="207"/>
      <c r="AV8" s="208"/>
      <c r="AW8" s="205"/>
      <c r="AX8" s="526"/>
    </row>
    <row r="9" spans="1:50" ht="14.25" hidden="1" customHeight="1" outlineLevel="1">
      <c r="B9" s="501"/>
      <c r="C9" s="203">
        <v>3</v>
      </c>
      <c r="D9" s="206"/>
      <c r="E9" s="207"/>
      <c r="F9" s="203"/>
      <c r="G9" s="208"/>
      <c r="H9" s="526"/>
      <c r="I9" s="209"/>
      <c r="J9" s="209"/>
      <c r="K9" s="210"/>
      <c r="L9" s="527"/>
      <c r="M9" s="209"/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/>
      <c r="AF9" s="207"/>
      <c r="AG9" s="208"/>
      <c r="AH9" s="205"/>
      <c r="AI9" s="526"/>
      <c r="AJ9" s="203"/>
      <c r="AK9" s="207"/>
      <c r="AL9" s="208"/>
      <c r="AM9" s="205"/>
      <c r="AN9" s="526"/>
      <c r="AO9" s="203"/>
      <c r="AP9" s="207"/>
      <c r="AQ9" s="208"/>
      <c r="AR9" s="205"/>
      <c r="AS9" s="526"/>
      <c r="AT9" s="203"/>
      <c r="AU9" s="207"/>
      <c r="AV9" s="208"/>
      <c r="AW9" s="205"/>
      <c r="AX9" s="526"/>
    </row>
    <row r="10" spans="1:50" ht="14.25" hidden="1" customHeight="1" outlineLevel="1">
      <c r="B10" s="501"/>
      <c r="C10" s="203">
        <v>4</v>
      </c>
      <c r="D10" s="206"/>
      <c r="E10" s="207"/>
      <c r="F10" s="203"/>
      <c r="G10" s="208"/>
      <c r="H10" s="526"/>
      <c r="I10" s="209"/>
      <c r="J10" s="209"/>
      <c r="K10" s="210"/>
      <c r="L10" s="527"/>
      <c r="M10" s="209"/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/>
      <c r="AF10" s="207"/>
      <c r="AG10" s="208"/>
      <c r="AH10" s="205"/>
      <c r="AI10" s="526"/>
      <c r="AJ10" s="203"/>
      <c r="AK10" s="207"/>
      <c r="AL10" s="208"/>
      <c r="AM10" s="205"/>
      <c r="AN10" s="526"/>
      <c r="AO10" s="203"/>
      <c r="AP10" s="207"/>
      <c r="AQ10" s="208"/>
      <c r="AR10" s="205"/>
      <c r="AS10" s="526"/>
      <c r="AT10" s="203"/>
      <c r="AU10" s="207"/>
      <c r="AV10" s="208"/>
      <c r="AW10" s="205"/>
      <c r="AX10" s="526"/>
    </row>
    <row r="11" spans="1:50" ht="14.25" hidden="1" customHeight="1" outlineLevel="1">
      <c r="B11" s="501"/>
      <c r="C11" s="203">
        <v>5</v>
      </c>
      <c r="D11" s="206"/>
      <c r="E11" s="207"/>
      <c r="F11" s="203"/>
      <c r="G11" s="208"/>
      <c r="H11" s="526"/>
      <c r="I11" s="209"/>
      <c r="J11" s="209"/>
      <c r="K11" s="210"/>
      <c r="L11" s="527"/>
      <c r="M11" s="209"/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/>
      <c r="AF11" s="207"/>
      <c r="AG11" s="208"/>
      <c r="AH11" s="205"/>
      <c r="AI11" s="526"/>
      <c r="AJ11" s="203"/>
      <c r="AK11" s="207"/>
      <c r="AL11" s="208"/>
      <c r="AM11" s="205"/>
      <c r="AN11" s="526"/>
      <c r="AO11" s="203"/>
      <c r="AP11" s="207"/>
      <c r="AQ11" s="208"/>
      <c r="AR11" s="205"/>
      <c r="AS11" s="526"/>
      <c r="AT11" s="203"/>
      <c r="AU11" s="207"/>
      <c r="AV11" s="208"/>
      <c r="AW11" s="205"/>
      <c r="AX11" s="526"/>
    </row>
    <row r="12" spans="1:50" ht="14.25" hidden="1" customHeight="1" outlineLevel="1">
      <c r="B12" s="501"/>
      <c r="C12" s="203">
        <v>6</v>
      </c>
      <c r="D12" s="206"/>
      <c r="E12" s="207"/>
      <c r="F12" s="203"/>
      <c r="G12" s="208"/>
      <c r="H12" s="526"/>
      <c r="I12" s="209"/>
      <c r="J12" s="209"/>
      <c r="K12" s="210"/>
      <c r="L12" s="527"/>
      <c r="M12" s="209"/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/>
      <c r="AF12" s="207"/>
      <c r="AG12" s="208"/>
      <c r="AH12" s="205"/>
      <c r="AI12" s="526"/>
      <c r="AJ12" s="203"/>
      <c r="AK12" s="207"/>
      <c r="AL12" s="208"/>
      <c r="AM12" s="205"/>
      <c r="AN12" s="526"/>
      <c r="AO12" s="203"/>
      <c r="AP12" s="207"/>
      <c r="AQ12" s="208"/>
      <c r="AR12" s="205"/>
      <c r="AS12" s="526"/>
      <c r="AT12" s="203"/>
      <c r="AU12" s="207"/>
      <c r="AV12" s="208"/>
      <c r="AW12" s="205"/>
      <c r="AX12" s="526"/>
    </row>
    <row r="13" spans="1:50" ht="14.25" hidden="1" customHeight="1" outlineLevel="1">
      <c r="B13" s="501"/>
      <c r="C13" s="203">
        <v>7</v>
      </c>
      <c r="D13" s="206"/>
      <c r="E13" s="207"/>
      <c r="F13" s="203"/>
      <c r="G13" s="208"/>
      <c r="H13" s="526"/>
      <c r="I13" s="209"/>
      <c r="J13" s="209"/>
      <c r="K13" s="210"/>
      <c r="L13" s="527"/>
      <c r="M13" s="209"/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/>
      <c r="AF13" s="207"/>
      <c r="AG13" s="208"/>
      <c r="AH13" s="205"/>
      <c r="AI13" s="526"/>
      <c r="AJ13" s="203"/>
      <c r="AK13" s="207"/>
      <c r="AL13" s="208"/>
      <c r="AM13" s="205"/>
      <c r="AN13" s="526"/>
      <c r="AO13" s="203"/>
      <c r="AP13" s="207"/>
      <c r="AQ13" s="208"/>
      <c r="AR13" s="205"/>
      <c r="AS13" s="526"/>
      <c r="AT13" s="203"/>
      <c r="AU13" s="207"/>
      <c r="AV13" s="208"/>
      <c r="AW13" s="205"/>
      <c r="AX13" s="526"/>
    </row>
    <row r="14" spans="1:50" ht="14.25" hidden="1" customHeight="1" outlineLevel="1">
      <c r="B14" s="501"/>
      <c r="C14" s="203">
        <v>8</v>
      </c>
      <c r="D14" s="206"/>
      <c r="E14" s="207"/>
      <c r="F14" s="203"/>
      <c r="G14" s="208"/>
      <c r="H14" s="526"/>
      <c r="I14" s="209"/>
      <c r="J14" s="209"/>
      <c r="K14" s="210"/>
      <c r="L14" s="527"/>
      <c r="M14" s="209"/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/>
      <c r="AF14" s="207"/>
      <c r="AG14" s="208"/>
      <c r="AH14" s="205"/>
      <c r="AI14" s="526"/>
      <c r="AJ14" s="203"/>
      <c r="AK14" s="207"/>
      <c r="AL14" s="208"/>
      <c r="AM14" s="205"/>
      <c r="AN14" s="526"/>
      <c r="AO14" s="203"/>
      <c r="AP14" s="207"/>
      <c r="AQ14" s="208"/>
      <c r="AR14" s="205"/>
      <c r="AS14" s="526"/>
      <c r="AT14" s="203"/>
      <c r="AU14" s="207"/>
      <c r="AV14" s="208"/>
      <c r="AW14" s="205"/>
      <c r="AX14" s="526"/>
    </row>
    <row r="15" spans="1:50" ht="14.25" hidden="1" customHeight="1" outlineLevel="1">
      <c r="B15" s="501"/>
      <c r="C15" s="203">
        <v>9</v>
      </c>
      <c r="D15" s="206"/>
      <c r="E15" s="207"/>
      <c r="F15" s="203"/>
      <c r="G15" s="208"/>
      <c r="H15" s="526"/>
      <c r="I15" s="209"/>
      <c r="J15" s="209"/>
      <c r="K15" s="210"/>
      <c r="L15" s="527"/>
      <c r="M15" s="209"/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/>
      <c r="AF15" s="207"/>
      <c r="AG15" s="208"/>
      <c r="AH15" s="205"/>
      <c r="AI15" s="526"/>
      <c r="AJ15" s="203"/>
      <c r="AK15" s="207"/>
      <c r="AL15" s="208"/>
      <c r="AM15" s="205"/>
      <c r="AN15" s="526"/>
      <c r="AO15" s="203"/>
      <c r="AP15" s="207"/>
      <c r="AQ15" s="208"/>
      <c r="AR15" s="205"/>
      <c r="AS15" s="526"/>
      <c r="AT15" s="203"/>
      <c r="AU15" s="207"/>
      <c r="AV15" s="208"/>
      <c r="AW15" s="205"/>
      <c r="AX15" s="526"/>
    </row>
    <row r="16" spans="1:50" ht="14.25" hidden="1" customHeight="1" outlineLevel="1">
      <c r="B16" s="501"/>
      <c r="C16" s="203">
        <v>10</v>
      </c>
      <c r="D16" s="206"/>
      <c r="E16" s="207"/>
      <c r="F16" s="203"/>
      <c r="G16" s="208"/>
      <c r="H16" s="526"/>
      <c r="I16" s="209"/>
      <c r="J16" s="209"/>
      <c r="K16" s="210"/>
      <c r="L16" s="527"/>
      <c r="M16" s="209"/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/>
      <c r="AF16" s="207"/>
      <c r="AG16" s="208"/>
      <c r="AH16" s="205"/>
      <c r="AI16" s="526"/>
      <c r="AJ16" s="203"/>
      <c r="AK16" s="207"/>
      <c r="AL16" s="208"/>
      <c r="AM16" s="205"/>
      <c r="AN16" s="526"/>
      <c r="AO16" s="203"/>
      <c r="AP16" s="207"/>
      <c r="AQ16" s="208"/>
      <c r="AR16" s="205"/>
      <c r="AS16" s="526"/>
      <c r="AT16" s="203"/>
      <c r="AU16" s="207"/>
      <c r="AV16" s="208"/>
      <c r="AW16" s="205"/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3"/>
      <c r="AV17" s="203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3"/>
      <c r="AV18" s="203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3"/>
      <c r="AV19" s="203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3"/>
      <c r="AV20" s="203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6">U22+1</f>
        <v>45876</v>
      </c>
      <c r="AA22" s="588"/>
      <c r="AB22" s="588"/>
      <c r="AC22" s="588"/>
      <c r="AD22" s="588"/>
      <c r="AE22" s="589">
        <f t="shared" ref="AE22" si="7">Z22+1</f>
        <v>45877</v>
      </c>
      <c r="AF22" s="590"/>
      <c r="AG22" s="590"/>
      <c r="AH22" s="590"/>
      <c r="AI22" s="590"/>
      <c r="AJ22" s="587">
        <f t="shared" ref="AJ22" si="8">AE22+1</f>
        <v>45878</v>
      </c>
      <c r="AK22" s="587"/>
      <c r="AL22" s="587"/>
      <c r="AM22" s="587"/>
      <c r="AN22" s="587"/>
      <c r="AO22" s="589">
        <f t="shared" ref="AO22" si="9">AJ22+1</f>
        <v>45879</v>
      </c>
      <c r="AP22" s="590"/>
      <c r="AQ22" s="590"/>
      <c r="AR22" s="590"/>
      <c r="AS22" s="590"/>
      <c r="AT22" s="587">
        <f t="shared" ref="AT22" si="10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1">Z22</f>
        <v>45876</v>
      </c>
      <c r="AA23" s="594"/>
      <c r="AB23" s="594"/>
      <c r="AC23" s="594"/>
      <c r="AD23" s="594"/>
      <c r="AE23" s="595">
        <f t="shared" ref="AE23" si="12">AE22</f>
        <v>45877</v>
      </c>
      <c r="AF23" s="595"/>
      <c r="AG23" s="595"/>
      <c r="AH23" s="595"/>
      <c r="AI23" s="595"/>
      <c r="AJ23" s="594">
        <f t="shared" ref="AJ23" si="13">AJ22</f>
        <v>45878</v>
      </c>
      <c r="AK23" s="594"/>
      <c r="AL23" s="594"/>
      <c r="AM23" s="594"/>
      <c r="AN23" s="594"/>
      <c r="AO23" s="595">
        <f t="shared" ref="AO23" si="14">AO22</f>
        <v>45879</v>
      </c>
      <c r="AP23" s="595"/>
      <c r="AQ23" s="595"/>
      <c r="AR23" s="595"/>
      <c r="AS23" s="595"/>
      <c r="AT23" s="594">
        <f t="shared" ref="AT23" si="15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312</v>
      </c>
      <c r="C27" s="203">
        <v>1</v>
      </c>
      <c r="D27" s="206" t="s">
        <v>314</v>
      </c>
      <c r="E27" s="207">
        <v>24</v>
      </c>
      <c r="F27" s="203">
        <v>2000</v>
      </c>
      <c r="G27" s="208">
        <f t="shared" ref="G27" si="16">F27/E27</f>
        <v>83.333333333333329</v>
      </c>
      <c r="H27" s="526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27">
        <f>IFERROR(AVERAGE(K27:K41),"-")</f>
        <v>71.216322884602292</v>
      </c>
      <c r="M27" s="209">
        <f>RANK(K27, K$27:$K$41)</f>
        <v>1</v>
      </c>
      <c r="N27" s="501"/>
      <c r="O27" s="501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26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26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26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26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26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26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26">
        <f>AVERAGE(AV27:AV41)</f>
        <v>71.21049812533478</v>
      </c>
    </row>
    <row r="28" spans="2:50" ht="14.25" hidden="1" customHeight="1" outlineLevel="1">
      <c r="B28" s="501"/>
      <c r="C28" s="203">
        <v>2</v>
      </c>
      <c r="D28" s="206"/>
      <c r="E28" s="207"/>
      <c r="F28" s="203"/>
      <c r="G28" s="208"/>
      <c r="H28" s="526"/>
      <c r="I28" s="209"/>
      <c r="J28" s="209"/>
      <c r="K28" s="210"/>
      <c r="L28" s="527"/>
      <c r="M28" s="209"/>
      <c r="N28" s="501"/>
      <c r="O28" s="501"/>
      <c r="P28" s="203"/>
      <c r="Q28" s="207"/>
      <c r="R28" s="203"/>
      <c r="S28" s="205"/>
      <c r="T28" s="526"/>
      <c r="U28" s="203"/>
      <c r="V28" s="207"/>
      <c r="W28" s="208"/>
      <c r="X28" s="205"/>
      <c r="Y28" s="526"/>
      <c r="Z28" s="203"/>
      <c r="AA28" s="207"/>
      <c r="AB28" s="208"/>
      <c r="AC28" s="205"/>
      <c r="AD28" s="526"/>
      <c r="AE28" s="203"/>
      <c r="AF28" s="207"/>
      <c r="AG28" s="208"/>
      <c r="AH28" s="205"/>
      <c r="AI28" s="526"/>
      <c r="AJ28" s="203"/>
      <c r="AK28" s="203"/>
      <c r="AL28" s="203"/>
      <c r="AM28" s="205"/>
      <c r="AN28" s="526"/>
      <c r="AO28" s="203"/>
      <c r="AP28" s="203"/>
      <c r="AQ28" s="203"/>
      <c r="AR28" s="205"/>
      <c r="AS28" s="526"/>
      <c r="AT28" s="203"/>
      <c r="AU28" s="203"/>
      <c r="AV28" s="203"/>
      <c r="AW28" s="205"/>
      <c r="AX28" s="526"/>
    </row>
    <row r="29" spans="2:50" ht="14.25" hidden="1" customHeight="1" outlineLevel="1">
      <c r="B29" s="501"/>
      <c r="C29" s="203">
        <v>3</v>
      </c>
      <c r="D29" s="206"/>
      <c r="E29" s="207"/>
      <c r="F29" s="203"/>
      <c r="G29" s="208"/>
      <c r="H29" s="526"/>
      <c r="I29" s="209"/>
      <c r="J29" s="209"/>
      <c r="K29" s="210"/>
      <c r="L29" s="527"/>
      <c r="M29" s="209"/>
      <c r="N29" s="501"/>
      <c r="O29" s="501"/>
      <c r="P29" s="203"/>
      <c r="Q29" s="207"/>
      <c r="R29" s="203"/>
      <c r="S29" s="205"/>
      <c r="T29" s="526"/>
      <c r="U29" s="203"/>
      <c r="V29" s="207"/>
      <c r="W29" s="208"/>
      <c r="X29" s="205"/>
      <c r="Y29" s="526"/>
      <c r="Z29" s="203"/>
      <c r="AA29" s="207"/>
      <c r="AB29" s="208"/>
      <c r="AC29" s="205"/>
      <c r="AD29" s="526"/>
      <c r="AE29" s="203"/>
      <c r="AF29" s="207"/>
      <c r="AG29" s="208"/>
      <c r="AH29" s="205"/>
      <c r="AI29" s="526"/>
      <c r="AJ29" s="203"/>
      <c r="AK29" s="203"/>
      <c r="AL29" s="203"/>
      <c r="AM29" s="205"/>
      <c r="AN29" s="526"/>
      <c r="AO29" s="203"/>
      <c r="AP29" s="203"/>
      <c r="AQ29" s="203"/>
      <c r="AR29" s="205"/>
      <c r="AS29" s="526"/>
      <c r="AT29" s="203"/>
      <c r="AU29" s="203"/>
      <c r="AV29" s="203"/>
      <c r="AW29" s="205"/>
      <c r="AX29" s="526"/>
    </row>
    <row r="30" spans="2:50" ht="14.25" hidden="1" customHeight="1" outlineLevel="1">
      <c r="B30" s="501"/>
      <c r="C30" s="203">
        <v>4</v>
      </c>
      <c r="D30" s="206"/>
      <c r="E30" s="207"/>
      <c r="F30" s="203"/>
      <c r="G30" s="208"/>
      <c r="H30" s="526"/>
      <c r="I30" s="209"/>
      <c r="J30" s="209"/>
      <c r="K30" s="210"/>
      <c r="L30" s="527"/>
      <c r="M30" s="209"/>
      <c r="N30" s="501"/>
      <c r="O30" s="501"/>
      <c r="P30" s="203"/>
      <c r="Q30" s="207"/>
      <c r="R30" s="203"/>
      <c r="S30" s="205"/>
      <c r="T30" s="526"/>
      <c r="U30" s="203"/>
      <c r="V30" s="207"/>
      <c r="W30" s="208"/>
      <c r="X30" s="205"/>
      <c r="Y30" s="526"/>
      <c r="Z30" s="203"/>
      <c r="AA30" s="207"/>
      <c r="AB30" s="208"/>
      <c r="AC30" s="205"/>
      <c r="AD30" s="526"/>
      <c r="AE30" s="203"/>
      <c r="AF30" s="207"/>
      <c r="AG30" s="208"/>
      <c r="AH30" s="205"/>
      <c r="AI30" s="526"/>
      <c r="AJ30" s="203"/>
      <c r="AK30" s="203"/>
      <c r="AL30" s="203"/>
      <c r="AM30" s="205"/>
      <c r="AN30" s="526"/>
      <c r="AO30" s="203"/>
      <c r="AP30" s="203"/>
      <c r="AQ30" s="203"/>
      <c r="AR30" s="205"/>
      <c r="AS30" s="526"/>
      <c r="AT30" s="203"/>
      <c r="AU30" s="203"/>
      <c r="AV30" s="203"/>
      <c r="AW30" s="205"/>
      <c r="AX30" s="526"/>
    </row>
    <row r="31" spans="2:50" ht="14.25" hidden="1" customHeight="1" outlineLevel="1">
      <c r="B31" s="501"/>
      <c r="C31" s="203">
        <v>5</v>
      </c>
      <c r="D31" s="206"/>
      <c r="E31" s="207"/>
      <c r="F31" s="203"/>
      <c r="G31" s="208"/>
      <c r="H31" s="526"/>
      <c r="I31" s="209"/>
      <c r="J31" s="209"/>
      <c r="K31" s="210"/>
      <c r="L31" s="527"/>
      <c r="M31" s="209"/>
      <c r="N31" s="501"/>
      <c r="O31" s="501"/>
      <c r="P31" s="203"/>
      <c r="Q31" s="207"/>
      <c r="R31" s="203"/>
      <c r="S31" s="205"/>
      <c r="T31" s="526"/>
      <c r="U31" s="203"/>
      <c r="V31" s="207"/>
      <c r="W31" s="208"/>
      <c r="X31" s="205"/>
      <c r="Y31" s="526"/>
      <c r="Z31" s="203"/>
      <c r="AA31" s="207"/>
      <c r="AB31" s="208"/>
      <c r="AC31" s="205"/>
      <c r="AD31" s="526"/>
      <c r="AE31" s="203"/>
      <c r="AF31" s="207"/>
      <c r="AG31" s="208"/>
      <c r="AH31" s="205"/>
      <c r="AI31" s="526"/>
      <c r="AJ31" s="203"/>
      <c r="AK31" s="203"/>
      <c r="AL31" s="203"/>
      <c r="AM31" s="205"/>
      <c r="AN31" s="526"/>
      <c r="AO31" s="203"/>
      <c r="AP31" s="203"/>
      <c r="AQ31" s="203"/>
      <c r="AR31" s="205"/>
      <c r="AS31" s="526"/>
      <c r="AT31" s="203"/>
      <c r="AU31" s="203"/>
      <c r="AV31" s="203"/>
      <c r="AW31" s="205"/>
      <c r="AX31" s="526"/>
    </row>
    <row r="32" spans="2:50" ht="14.25" hidden="1" customHeight="1" outlineLevel="1">
      <c r="B32" s="501"/>
      <c r="C32" s="203">
        <v>6</v>
      </c>
      <c r="D32" s="206"/>
      <c r="E32" s="207"/>
      <c r="F32" s="203"/>
      <c r="G32" s="208"/>
      <c r="H32" s="526"/>
      <c r="I32" s="209"/>
      <c r="J32" s="209"/>
      <c r="K32" s="210"/>
      <c r="L32" s="527"/>
      <c r="M32" s="209"/>
      <c r="N32" s="501"/>
      <c r="O32" s="501"/>
      <c r="P32" s="203"/>
      <c r="Q32" s="207"/>
      <c r="R32" s="203"/>
      <c r="S32" s="205"/>
      <c r="T32" s="526"/>
      <c r="U32" s="203"/>
      <c r="V32" s="207"/>
      <c r="W32" s="208"/>
      <c r="X32" s="205"/>
      <c r="Y32" s="526"/>
      <c r="Z32" s="203"/>
      <c r="AA32" s="207"/>
      <c r="AB32" s="208"/>
      <c r="AC32" s="205"/>
      <c r="AD32" s="526"/>
      <c r="AE32" s="203"/>
      <c r="AF32" s="207"/>
      <c r="AG32" s="208"/>
      <c r="AH32" s="205"/>
      <c r="AI32" s="526"/>
      <c r="AJ32" s="203"/>
      <c r="AK32" s="203"/>
      <c r="AL32" s="203"/>
      <c r="AM32" s="205"/>
      <c r="AN32" s="526"/>
      <c r="AO32" s="203"/>
      <c r="AP32" s="203"/>
      <c r="AQ32" s="203"/>
      <c r="AR32" s="205"/>
      <c r="AS32" s="526"/>
      <c r="AT32" s="203"/>
      <c r="AU32" s="203"/>
      <c r="AV32" s="203"/>
      <c r="AW32" s="205"/>
      <c r="AX32" s="526"/>
    </row>
    <row r="33" spans="2:50" ht="14.25" hidden="1" customHeight="1" outlineLevel="1">
      <c r="B33" s="501"/>
      <c r="C33" s="203">
        <v>7</v>
      </c>
      <c r="D33" s="206"/>
      <c r="E33" s="207"/>
      <c r="F33" s="203"/>
      <c r="G33" s="208"/>
      <c r="H33" s="526"/>
      <c r="I33" s="209"/>
      <c r="J33" s="209"/>
      <c r="K33" s="210"/>
      <c r="L33" s="527"/>
      <c r="M33" s="209"/>
      <c r="N33" s="501"/>
      <c r="O33" s="501"/>
      <c r="P33" s="203"/>
      <c r="Q33" s="207"/>
      <c r="R33" s="203"/>
      <c r="S33" s="205"/>
      <c r="T33" s="526"/>
      <c r="U33" s="203"/>
      <c r="V33" s="207"/>
      <c r="W33" s="208"/>
      <c r="X33" s="205"/>
      <c r="Y33" s="526"/>
      <c r="Z33" s="203"/>
      <c r="AA33" s="207"/>
      <c r="AB33" s="208"/>
      <c r="AC33" s="205"/>
      <c r="AD33" s="526"/>
      <c r="AE33" s="203"/>
      <c r="AF33" s="207"/>
      <c r="AG33" s="208"/>
      <c r="AH33" s="205"/>
      <c r="AI33" s="526"/>
      <c r="AJ33" s="203"/>
      <c r="AK33" s="203"/>
      <c r="AL33" s="203"/>
      <c r="AM33" s="205"/>
      <c r="AN33" s="526"/>
      <c r="AO33" s="203"/>
      <c r="AP33" s="203"/>
      <c r="AQ33" s="203"/>
      <c r="AR33" s="205"/>
      <c r="AS33" s="526"/>
      <c r="AT33" s="203"/>
      <c r="AU33" s="203"/>
      <c r="AV33" s="203"/>
      <c r="AW33" s="205"/>
      <c r="AX33" s="526"/>
    </row>
    <row r="34" spans="2:50" ht="14.25" hidden="1" customHeight="1" outlineLevel="1">
      <c r="B34" s="501"/>
      <c r="C34" s="203">
        <v>8</v>
      </c>
      <c r="D34" s="206"/>
      <c r="E34" s="207"/>
      <c r="F34" s="203"/>
      <c r="G34" s="208"/>
      <c r="H34" s="526"/>
      <c r="I34" s="209"/>
      <c r="J34" s="209"/>
      <c r="K34" s="210"/>
      <c r="L34" s="527"/>
      <c r="M34" s="209"/>
      <c r="N34" s="501"/>
      <c r="O34" s="501"/>
      <c r="P34" s="203"/>
      <c r="Q34" s="207"/>
      <c r="R34" s="203"/>
      <c r="S34" s="205"/>
      <c r="T34" s="526"/>
      <c r="U34" s="203"/>
      <c r="V34" s="207"/>
      <c r="W34" s="208"/>
      <c r="X34" s="205"/>
      <c r="Y34" s="526"/>
      <c r="Z34" s="203"/>
      <c r="AA34" s="207"/>
      <c r="AB34" s="208"/>
      <c r="AC34" s="205"/>
      <c r="AD34" s="526"/>
      <c r="AE34" s="203"/>
      <c r="AF34" s="207"/>
      <c r="AG34" s="208"/>
      <c r="AH34" s="205"/>
      <c r="AI34" s="526"/>
      <c r="AJ34" s="203"/>
      <c r="AK34" s="203"/>
      <c r="AL34" s="203"/>
      <c r="AM34" s="205"/>
      <c r="AN34" s="526"/>
      <c r="AO34" s="203"/>
      <c r="AP34" s="203"/>
      <c r="AQ34" s="203"/>
      <c r="AR34" s="205"/>
      <c r="AS34" s="526"/>
      <c r="AT34" s="203"/>
      <c r="AU34" s="203"/>
      <c r="AV34" s="203"/>
      <c r="AW34" s="205"/>
      <c r="AX34" s="526"/>
    </row>
    <row r="35" spans="2:50" ht="14.25" hidden="1" customHeight="1" outlineLevel="1">
      <c r="B35" s="501"/>
      <c r="C35" s="203">
        <v>9</v>
      </c>
      <c r="D35" s="206"/>
      <c r="E35" s="207"/>
      <c r="F35" s="203"/>
      <c r="G35" s="208"/>
      <c r="H35" s="526"/>
      <c r="I35" s="209"/>
      <c r="J35" s="209"/>
      <c r="K35" s="210"/>
      <c r="L35" s="527"/>
      <c r="M35" s="209"/>
      <c r="N35" s="501"/>
      <c r="O35" s="501"/>
      <c r="P35" s="203"/>
      <c r="Q35" s="207"/>
      <c r="R35" s="203"/>
      <c r="S35" s="205"/>
      <c r="T35" s="526"/>
      <c r="U35" s="203"/>
      <c r="V35" s="207"/>
      <c r="W35" s="208"/>
      <c r="X35" s="205"/>
      <c r="Y35" s="526"/>
      <c r="Z35" s="203"/>
      <c r="AA35" s="207"/>
      <c r="AB35" s="208"/>
      <c r="AC35" s="205"/>
      <c r="AD35" s="526"/>
      <c r="AE35" s="203"/>
      <c r="AF35" s="207"/>
      <c r="AG35" s="208"/>
      <c r="AH35" s="205"/>
      <c r="AI35" s="526"/>
      <c r="AJ35" s="203"/>
      <c r="AK35" s="203"/>
      <c r="AL35" s="203"/>
      <c r="AM35" s="205"/>
      <c r="AN35" s="526"/>
      <c r="AO35" s="203"/>
      <c r="AP35" s="203"/>
      <c r="AQ35" s="203"/>
      <c r="AR35" s="205"/>
      <c r="AS35" s="526"/>
      <c r="AT35" s="203"/>
      <c r="AU35" s="203"/>
      <c r="AV35" s="203"/>
      <c r="AW35" s="205"/>
      <c r="AX35" s="526"/>
    </row>
    <row r="36" spans="2:50" ht="14.25" hidden="1" customHeight="1" outlineLevel="1">
      <c r="B36" s="501"/>
      <c r="C36" s="203">
        <v>10</v>
      </c>
      <c r="D36" s="206"/>
      <c r="E36" s="207"/>
      <c r="F36" s="203"/>
      <c r="G36" s="208"/>
      <c r="H36" s="526"/>
      <c r="I36" s="209"/>
      <c r="J36" s="209"/>
      <c r="K36" s="210"/>
      <c r="L36" s="527"/>
      <c r="M36" s="209"/>
      <c r="N36" s="501"/>
      <c r="O36" s="501"/>
      <c r="P36" s="203"/>
      <c r="Q36" s="203"/>
      <c r="R36" s="203"/>
      <c r="S36" s="205"/>
      <c r="T36" s="526"/>
      <c r="U36" s="203"/>
      <c r="V36" s="207"/>
      <c r="W36" s="208"/>
      <c r="X36" s="205"/>
      <c r="Y36" s="526"/>
      <c r="Z36" s="203"/>
      <c r="AA36" s="207"/>
      <c r="AB36" s="208"/>
      <c r="AC36" s="205"/>
      <c r="AD36" s="526"/>
      <c r="AE36" s="203"/>
      <c r="AF36" s="207"/>
      <c r="AG36" s="208"/>
      <c r="AH36" s="205"/>
      <c r="AI36" s="526"/>
      <c r="AJ36" s="203"/>
      <c r="AK36" s="203"/>
      <c r="AL36" s="203"/>
      <c r="AM36" s="205"/>
      <c r="AN36" s="526"/>
      <c r="AO36" s="203"/>
      <c r="AP36" s="203"/>
      <c r="AQ36" s="203"/>
      <c r="AR36" s="205"/>
      <c r="AS36" s="526"/>
      <c r="AT36" s="203"/>
      <c r="AU36" s="203"/>
      <c r="AV36" s="203"/>
      <c r="AW36" s="205"/>
      <c r="AX36" s="526"/>
    </row>
    <row r="37" spans="2:50" ht="14.25" hidden="1" customHeight="1" outlineLevel="1">
      <c r="B37" s="501"/>
      <c r="C37" s="203">
        <v>11</v>
      </c>
      <c r="D37" s="206"/>
      <c r="E37" s="203"/>
      <c r="F37" s="203"/>
      <c r="G37" s="203"/>
      <c r="H37" s="526"/>
      <c r="I37" s="209"/>
      <c r="J37" s="209"/>
      <c r="K37" s="210"/>
      <c r="L37" s="527"/>
      <c r="M37" s="209"/>
      <c r="N37" s="501"/>
      <c r="O37" s="501"/>
      <c r="P37" s="203"/>
      <c r="Q37" s="203"/>
      <c r="R37" s="203"/>
      <c r="S37" s="205"/>
      <c r="T37" s="526"/>
      <c r="U37" s="203"/>
      <c r="V37" s="207"/>
      <c r="W37" s="208"/>
      <c r="X37" s="205"/>
      <c r="Y37" s="526"/>
      <c r="Z37" s="203"/>
      <c r="AA37" s="207"/>
      <c r="AB37" s="208"/>
      <c r="AC37" s="205"/>
      <c r="AD37" s="526"/>
      <c r="AE37" s="203"/>
      <c r="AF37" s="207"/>
      <c r="AG37" s="208"/>
      <c r="AH37" s="205"/>
      <c r="AI37" s="526"/>
      <c r="AJ37" s="203"/>
      <c r="AK37" s="203"/>
      <c r="AL37" s="203"/>
      <c r="AM37" s="205"/>
      <c r="AN37" s="526"/>
      <c r="AO37" s="203"/>
      <c r="AP37" s="203"/>
      <c r="AQ37" s="203"/>
      <c r="AR37" s="205"/>
      <c r="AS37" s="526"/>
      <c r="AT37" s="203"/>
      <c r="AU37" s="203"/>
      <c r="AV37" s="203"/>
      <c r="AW37" s="205"/>
      <c r="AX37" s="526"/>
    </row>
    <row r="38" spans="2:50" ht="14.25" hidden="1" customHeight="1" outlineLevel="1">
      <c r="B38" s="501"/>
      <c r="C38" s="203">
        <v>12</v>
      </c>
      <c r="D38" s="206"/>
      <c r="E38" s="203"/>
      <c r="F38" s="203"/>
      <c r="G38" s="203"/>
      <c r="H38" s="526"/>
      <c r="I38" s="209"/>
      <c r="J38" s="209"/>
      <c r="K38" s="210"/>
      <c r="L38" s="527"/>
      <c r="M38" s="209"/>
      <c r="N38" s="501"/>
      <c r="O38" s="501"/>
      <c r="P38" s="203"/>
      <c r="Q38" s="203"/>
      <c r="R38" s="203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/>
      <c r="AK38" s="203"/>
      <c r="AL38" s="203"/>
      <c r="AM38" s="205"/>
      <c r="AN38" s="526"/>
      <c r="AO38" s="203"/>
      <c r="AP38" s="203"/>
      <c r="AQ38" s="203"/>
      <c r="AR38" s="205"/>
      <c r="AS38" s="526"/>
      <c r="AT38" s="203"/>
      <c r="AU38" s="203"/>
      <c r="AV38" s="203"/>
      <c r="AW38" s="205"/>
      <c r="AX38" s="526"/>
    </row>
    <row r="39" spans="2:50" ht="14.25" hidden="1" customHeight="1" outlineLevel="1">
      <c r="B39" s="501"/>
      <c r="C39" s="203">
        <v>13</v>
      </c>
      <c r="D39" s="206"/>
      <c r="E39" s="203"/>
      <c r="F39" s="203"/>
      <c r="G39" s="203"/>
      <c r="H39" s="526"/>
      <c r="I39" s="209"/>
      <c r="J39" s="209"/>
      <c r="K39" s="210"/>
      <c r="L39" s="527"/>
      <c r="M39" s="209"/>
      <c r="N39" s="501"/>
      <c r="O39" s="501"/>
      <c r="P39" s="203"/>
      <c r="Q39" s="203"/>
      <c r="R39" s="203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3"/>
      <c r="AL39" s="203"/>
      <c r="AM39" s="205"/>
      <c r="AN39" s="526"/>
      <c r="AO39" s="203"/>
      <c r="AP39" s="203"/>
      <c r="AQ39" s="203"/>
      <c r="AR39" s="205"/>
      <c r="AS39" s="526"/>
      <c r="AT39" s="203"/>
      <c r="AU39" s="203"/>
      <c r="AV39" s="203"/>
      <c r="AW39" s="205"/>
      <c r="AX39" s="526"/>
    </row>
    <row r="40" spans="2:50" ht="14.25" hidden="1" customHeight="1" outlineLevel="1">
      <c r="B40" s="501"/>
      <c r="C40" s="203">
        <v>14</v>
      </c>
      <c r="D40" s="206"/>
      <c r="E40" s="203"/>
      <c r="F40" s="203"/>
      <c r="G40" s="203"/>
      <c r="H40" s="526"/>
      <c r="I40" s="209"/>
      <c r="J40" s="209"/>
      <c r="K40" s="210"/>
      <c r="L40" s="527"/>
      <c r="M40" s="209"/>
      <c r="N40" s="501"/>
      <c r="O40" s="501"/>
      <c r="P40" s="203"/>
      <c r="Q40" s="203"/>
      <c r="R40" s="203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3"/>
      <c r="AL40" s="203"/>
      <c r="AM40" s="205"/>
      <c r="AN40" s="526"/>
      <c r="AO40" s="203"/>
      <c r="AP40" s="203"/>
      <c r="AQ40" s="203"/>
      <c r="AR40" s="205"/>
      <c r="AS40" s="526"/>
      <c r="AT40" s="203"/>
      <c r="AU40" s="203"/>
      <c r="AV40" s="203"/>
      <c r="AW40" s="205"/>
      <c r="AX40" s="526"/>
    </row>
    <row r="41" spans="2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2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24">U42+1</f>
        <v>45883</v>
      </c>
      <c r="AA42" s="588"/>
      <c r="AB42" s="588"/>
      <c r="AC42" s="588"/>
      <c r="AD42" s="588"/>
      <c r="AE42" s="589">
        <f t="shared" ref="AE42" si="25">Z42+1</f>
        <v>45884</v>
      </c>
      <c r="AF42" s="590"/>
      <c r="AG42" s="590"/>
      <c r="AH42" s="590"/>
      <c r="AI42" s="590"/>
      <c r="AJ42" s="591">
        <f t="shared" ref="AJ42" si="26">AE42+1</f>
        <v>45885</v>
      </c>
      <c r="AK42" s="592"/>
      <c r="AL42" s="592"/>
      <c r="AM42" s="592"/>
      <c r="AN42" s="593"/>
      <c r="AO42" s="589">
        <f t="shared" ref="AO42" si="27">AJ42+1</f>
        <v>45886</v>
      </c>
      <c r="AP42" s="590"/>
      <c r="AQ42" s="590"/>
      <c r="AR42" s="590"/>
      <c r="AS42" s="590"/>
      <c r="AT42" s="591">
        <f t="shared" ref="AT42" si="28">AO42+1</f>
        <v>45887</v>
      </c>
      <c r="AU42" s="592"/>
      <c r="AV42" s="592"/>
      <c r="AW42" s="592"/>
      <c r="AX42" s="593"/>
    </row>
    <row r="43" spans="2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29">Z42</f>
        <v>45883</v>
      </c>
      <c r="AA43" s="594"/>
      <c r="AB43" s="594"/>
      <c r="AC43" s="594"/>
      <c r="AD43" s="594"/>
      <c r="AE43" s="595">
        <f t="shared" ref="AE43" si="30">AE42</f>
        <v>45884</v>
      </c>
      <c r="AF43" s="595"/>
      <c r="AG43" s="595"/>
      <c r="AH43" s="595"/>
      <c r="AI43" s="595"/>
      <c r="AJ43" s="596">
        <f t="shared" ref="AJ43" si="31">AJ42</f>
        <v>45885</v>
      </c>
      <c r="AK43" s="597"/>
      <c r="AL43" s="597"/>
      <c r="AM43" s="597"/>
      <c r="AN43" s="598"/>
      <c r="AO43" s="595">
        <f t="shared" ref="AO43" si="32">AO42</f>
        <v>45886</v>
      </c>
      <c r="AP43" s="595"/>
      <c r="AQ43" s="595"/>
      <c r="AR43" s="595"/>
      <c r="AS43" s="595"/>
      <c r="AT43" s="596">
        <f t="shared" ref="AT43" si="33">AT42</f>
        <v>45887</v>
      </c>
      <c r="AU43" s="597"/>
      <c r="AV43" s="597"/>
      <c r="AW43" s="597"/>
      <c r="AX43" s="598"/>
    </row>
    <row r="44" spans="2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2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2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2:50" ht="14.25" hidden="1" customHeight="1" outlineLevel="1">
      <c r="B47" s="501" t="s">
        <v>312</v>
      </c>
      <c r="C47" s="203">
        <v>1</v>
      </c>
      <c r="D47" s="206" t="s">
        <v>314</v>
      </c>
      <c r="E47" s="203">
        <v>24</v>
      </c>
      <c r="F47" s="203">
        <v>2000</v>
      </c>
      <c r="G47" s="208">
        <f t="shared" ref="G47" si="34">F47/E47</f>
        <v>83.333333333333329</v>
      </c>
      <c r="H47" s="526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27">
        <f>IFERROR(AVERAGE(K47:K61),"-")</f>
        <v>71.206722630803014</v>
      </c>
      <c r="M47" s="209">
        <f>RANK(K47, K$47:$K$61)</f>
        <v>1</v>
      </c>
      <c r="N47" s="501"/>
      <c r="O47" s="501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26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26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26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26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26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26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26">
        <f>AVERAGE(AV47:AV61)</f>
        <v>71.207224334600781</v>
      </c>
    </row>
    <row r="48" spans="2:50" ht="14.25" hidden="1" customHeight="1" outlineLevel="1">
      <c r="B48" s="501"/>
      <c r="C48" s="203">
        <v>2</v>
      </c>
      <c r="D48" s="206"/>
      <c r="E48" s="203"/>
      <c r="F48" s="203"/>
      <c r="G48" s="203"/>
      <c r="H48" s="526"/>
      <c r="I48" s="209"/>
      <c r="J48" s="209"/>
      <c r="K48" s="210"/>
      <c r="L48" s="527"/>
      <c r="M48" s="209"/>
      <c r="N48" s="501"/>
      <c r="O48" s="501"/>
      <c r="P48" s="203"/>
      <c r="Q48" s="203"/>
      <c r="R48" s="203"/>
      <c r="S48" s="205"/>
      <c r="T48" s="526"/>
      <c r="U48" s="203"/>
      <c r="V48" s="203"/>
      <c r="W48" s="203"/>
      <c r="X48" s="205"/>
      <c r="Y48" s="526"/>
      <c r="Z48" s="203"/>
      <c r="AA48" s="203"/>
      <c r="AB48" s="203"/>
      <c r="AC48" s="205"/>
      <c r="AD48" s="526"/>
      <c r="AE48" s="203"/>
      <c r="AF48" s="203"/>
      <c r="AG48" s="203"/>
      <c r="AH48" s="205"/>
      <c r="AI48" s="526"/>
      <c r="AJ48" s="203"/>
      <c r="AK48" s="203"/>
      <c r="AL48" s="203"/>
      <c r="AM48" s="205"/>
      <c r="AN48" s="526"/>
      <c r="AO48" s="203"/>
      <c r="AP48" s="203"/>
      <c r="AQ48" s="203"/>
      <c r="AR48" s="205"/>
      <c r="AS48" s="526"/>
      <c r="AT48" s="203"/>
      <c r="AU48" s="203"/>
      <c r="AV48" s="203"/>
      <c r="AW48" s="205"/>
      <c r="AX48" s="526"/>
    </row>
    <row r="49" spans="2:50" ht="14.25" hidden="1" customHeight="1" outlineLevel="1">
      <c r="B49" s="501"/>
      <c r="C49" s="203">
        <v>3</v>
      </c>
      <c r="D49" s="206"/>
      <c r="E49" s="203"/>
      <c r="F49" s="203"/>
      <c r="G49" s="203"/>
      <c r="H49" s="526"/>
      <c r="I49" s="209"/>
      <c r="J49" s="209"/>
      <c r="K49" s="210"/>
      <c r="L49" s="527"/>
      <c r="M49" s="209"/>
      <c r="N49" s="501"/>
      <c r="O49" s="501"/>
      <c r="P49" s="203"/>
      <c r="Q49" s="203"/>
      <c r="R49" s="203"/>
      <c r="S49" s="205"/>
      <c r="T49" s="526"/>
      <c r="U49" s="203"/>
      <c r="V49" s="203"/>
      <c r="W49" s="203"/>
      <c r="X49" s="205"/>
      <c r="Y49" s="526"/>
      <c r="Z49" s="203"/>
      <c r="AA49" s="203"/>
      <c r="AB49" s="203"/>
      <c r="AC49" s="205"/>
      <c r="AD49" s="526"/>
      <c r="AE49" s="203"/>
      <c r="AF49" s="203"/>
      <c r="AG49" s="203"/>
      <c r="AH49" s="205"/>
      <c r="AI49" s="526"/>
      <c r="AJ49" s="203"/>
      <c r="AK49" s="203"/>
      <c r="AL49" s="203"/>
      <c r="AM49" s="205"/>
      <c r="AN49" s="526"/>
      <c r="AO49" s="203"/>
      <c r="AP49" s="203"/>
      <c r="AQ49" s="203"/>
      <c r="AR49" s="205"/>
      <c r="AS49" s="526"/>
      <c r="AT49" s="203"/>
      <c r="AU49" s="203"/>
      <c r="AV49" s="203"/>
      <c r="AW49" s="205"/>
      <c r="AX49" s="526"/>
    </row>
    <row r="50" spans="2:50" ht="14.25" hidden="1" customHeight="1" outlineLevel="1">
      <c r="B50" s="501"/>
      <c r="C50" s="203">
        <v>4</v>
      </c>
      <c r="D50" s="206"/>
      <c r="E50" s="203"/>
      <c r="F50" s="203"/>
      <c r="G50" s="203"/>
      <c r="H50" s="526"/>
      <c r="I50" s="209"/>
      <c r="J50" s="209"/>
      <c r="K50" s="210"/>
      <c r="L50" s="527"/>
      <c r="M50" s="209"/>
      <c r="N50" s="501"/>
      <c r="O50" s="501"/>
      <c r="P50" s="203"/>
      <c r="Q50" s="203"/>
      <c r="R50" s="203"/>
      <c r="S50" s="205"/>
      <c r="T50" s="526"/>
      <c r="U50" s="203"/>
      <c r="V50" s="203"/>
      <c r="W50" s="203"/>
      <c r="X50" s="205"/>
      <c r="Y50" s="526"/>
      <c r="Z50" s="203"/>
      <c r="AA50" s="203"/>
      <c r="AB50" s="203"/>
      <c r="AC50" s="205"/>
      <c r="AD50" s="526"/>
      <c r="AE50" s="203"/>
      <c r="AF50" s="203"/>
      <c r="AG50" s="203"/>
      <c r="AH50" s="205"/>
      <c r="AI50" s="526"/>
      <c r="AJ50" s="203"/>
      <c r="AK50" s="203"/>
      <c r="AL50" s="203"/>
      <c r="AM50" s="205"/>
      <c r="AN50" s="526"/>
      <c r="AO50" s="203"/>
      <c r="AP50" s="203"/>
      <c r="AQ50" s="203"/>
      <c r="AR50" s="205"/>
      <c r="AS50" s="526"/>
      <c r="AT50" s="203"/>
      <c r="AU50" s="203"/>
      <c r="AV50" s="203"/>
      <c r="AW50" s="205"/>
      <c r="AX50" s="526"/>
    </row>
    <row r="51" spans="2:50" ht="14.25" hidden="1" customHeight="1" outlineLevel="1">
      <c r="B51" s="501"/>
      <c r="C51" s="203">
        <v>5</v>
      </c>
      <c r="D51" s="206"/>
      <c r="E51" s="203"/>
      <c r="F51" s="203"/>
      <c r="G51" s="203"/>
      <c r="H51" s="526"/>
      <c r="I51" s="209"/>
      <c r="J51" s="209"/>
      <c r="K51" s="210"/>
      <c r="L51" s="527"/>
      <c r="M51" s="209"/>
      <c r="N51" s="501"/>
      <c r="O51" s="501"/>
      <c r="P51" s="203"/>
      <c r="Q51" s="203"/>
      <c r="R51" s="203"/>
      <c r="S51" s="205"/>
      <c r="T51" s="526"/>
      <c r="U51" s="203"/>
      <c r="V51" s="203"/>
      <c r="W51" s="203"/>
      <c r="X51" s="205"/>
      <c r="Y51" s="526"/>
      <c r="Z51" s="203"/>
      <c r="AA51" s="203"/>
      <c r="AB51" s="203"/>
      <c r="AC51" s="205"/>
      <c r="AD51" s="526"/>
      <c r="AE51" s="203"/>
      <c r="AF51" s="203"/>
      <c r="AG51" s="203"/>
      <c r="AH51" s="205"/>
      <c r="AI51" s="526"/>
      <c r="AJ51" s="203"/>
      <c r="AK51" s="203"/>
      <c r="AL51" s="203"/>
      <c r="AM51" s="205"/>
      <c r="AN51" s="526"/>
      <c r="AO51" s="203"/>
      <c r="AP51" s="203"/>
      <c r="AQ51" s="203"/>
      <c r="AR51" s="205"/>
      <c r="AS51" s="526"/>
      <c r="AT51" s="203"/>
      <c r="AU51" s="203"/>
      <c r="AV51" s="203"/>
      <c r="AW51" s="205"/>
      <c r="AX51" s="526"/>
    </row>
    <row r="52" spans="2:50" ht="14.25" hidden="1" customHeight="1" outlineLevel="1">
      <c r="B52" s="501"/>
      <c r="C52" s="203">
        <v>6</v>
      </c>
      <c r="D52" s="206"/>
      <c r="E52" s="203"/>
      <c r="F52" s="203"/>
      <c r="G52" s="203"/>
      <c r="H52" s="526"/>
      <c r="I52" s="209"/>
      <c r="J52" s="209"/>
      <c r="K52" s="210"/>
      <c r="L52" s="527"/>
      <c r="M52" s="209"/>
      <c r="N52" s="501"/>
      <c r="O52" s="501"/>
      <c r="P52" s="203"/>
      <c r="Q52" s="203"/>
      <c r="R52" s="203"/>
      <c r="S52" s="205"/>
      <c r="T52" s="526"/>
      <c r="U52" s="203"/>
      <c r="V52" s="203"/>
      <c r="W52" s="203"/>
      <c r="X52" s="205"/>
      <c r="Y52" s="526"/>
      <c r="Z52" s="203"/>
      <c r="AA52" s="203"/>
      <c r="AB52" s="203"/>
      <c r="AC52" s="205"/>
      <c r="AD52" s="526"/>
      <c r="AE52" s="203"/>
      <c r="AF52" s="203"/>
      <c r="AG52" s="203"/>
      <c r="AH52" s="205"/>
      <c r="AI52" s="526"/>
      <c r="AJ52" s="203"/>
      <c r="AK52" s="203"/>
      <c r="AL52" s="203"/>
      <c r="AM52" s="205"/>
      <c r="AN52" s="526"/>
      <c r="AO52" s="203"/>
      <c r="AP52" s="203"/>
      <c r="AQ52" s="203"/>
      <c r="AR52" s="205"/>
      <c r="AS52" s="526"/>
      <c r="AT52" s="203"/>
      <c r="AU52" s="203"/>
      <c r="AV52" s="203"/>
      <c r="AW52" s="205"/>
      <c r="AX52" s="526"/>
    </row>
    <row r="53" spans="2:50" ht="14.25" hidden="1" customHeight="1" outlineLevel="1">
      <c r="B53" s="501"/>
      <c r="C53" s="203">
        <v>7</v>
      </c>
      <c r="D53" s="206"/>
      <c r="E53" s="203"/>
      <c r="F53" s="203"/>
      <c r="G53" s="203"/>
      <c r="H53" s="526"/>
      <c r="I53" s="209"/>
      <c r="J53" s="209"/>
      <c r="K53" s="210"/>
      <c r="L53" s="527"/>
      <c r="M53" s="209"/>
      <c r="N53" s="501"/>
      <c r="O53" s="501"/>
      <c r="P53" s="203"/>
      <c r="Q53" s="203"/>
      <c r="R53" s="203"/>
      <c r="S53" s="205"/>
      <c r="T53" s="526"/>
      <c r="U53" s="203"/>
      <c r="V53" s="203"/>
      <c r="W53" s="203"/>
      <c r="X53" s="205"/>
      <c r="Y53" s="526"/>
      <c r="Z53" s="203"/>
      <c r="AA53" s="203"/>
      <c r="AB53" s="203"/>
      <c r="AC53" s="205"/>
      <c r="AD53" s="526"/>
      <c r="AE53" s="203"/>
      <c r="AF53" s="203"/>
      <c r="AG53" s="203"/>
      <c r="AH53" s="205"/>
      <c r="AI53" s="526"/>
      <c r="AJ53" s="203"/>
      <c r="AK53" s="203"/>
      <c r="AL53" s="203"/>
      <c r="AM53" s="205"/>
      <c r="AN53" s="526"/>
      <c r="AO53" s="203"/>
      <c r="AP53" s="203"/>
      <c r="AQ53" s="203"/>
      <c r="AR53" s="205"/>
      <c r="AS53" s="526"/>
      <c r="AT53" s="203"/>
      <c r="AU53" s="203"/>
      <c r="AV53" s="203"/>
      <c r="AW53" s="205"/>
      <c r="AX53" s="526"/>
    </row>
    <row r="54" spans="2:50" ht="14.25" hidden="1" customHeight="1" outlineLevel="1">
      <c r="B54" s="501"/>
      <c r="C54" s="203">
        <v>8</v>
      </c>
      <c r="D54" s="206"/>
      <c r="E54" s="203"/>
      <c r="F54" s="203"/>
      <c r="G54" s="203"/>
      <c r="H54" s="526"/>
      <c r="I54" s="209"/>
      <c r="J54" s="209"/>
      <c r="K54" s="210"/>
      <c r="L54" s="527"/>
      <c r="M54" s="209"/>
      <c r="N54" s="501"/>
      <c r="O54" s="501"/>
      <c r="P54" s="203"/>
      <c r="Q54" s="203"/>
      <c r="R54" s="203"/>
      <c r="S54" s="205"/>
      <c r="T54" s="526"/>
      <c r="U54" s="203"/>
      <c r="V54" s="203"/>
      <c r="W54" s="203"/>
      <c r="X54" s="205"/>
      <c r="Y54" s="526"/>
      <c r="Z54" s="203"/>
      <c r="AA54" s="203"/>
      <c r="AB54" s="203"/>
      <c r="AC54" s="205"/>
      <c r="AD54" s="526"/>
      <c r="AE54" s="203"/>
      <c r="AF54" s="203"/>
      <c r="AG54" s="203"/>
      <c r="AH54" s="205"/>
      <c r="AI54" s="526"/>
      <c r="AJ54" s="203"/>
      <c r="AK54" s="203"/>
      <c r="AL54" s="203"/>
      <c r="AM54" s="205"/>
      <c r="AN54" s="526"/>
      <c r="AO54" s="203"/>
      <c r="AP54" s="203"/>
      <c r="AQ54" s="203"/>
      <c r="AR54" s="205"/>
      <c r="AS54" s="526"/>
      <c r="AT54" s="203"/>
      <c r="AU54" s="203"/>
      <c r="AV54" s="203"/>
      <c r="AW54" s="205"/>
      <c r="AX54" s="526"/>
    </row>
    <row r="55" spans="2:50" ht="14.25" hidden="1" customHeight="1" outlineLevel="1">
      <c r="B55" s="501"/>
      <c r="C55" s="203">
        <v>9</v>
      </c>
      <c r="D55" s="206"/>
      <c r="E55" s="203"/>
      <c r="F55" s="203"/>
      <c r="G55" s="203"/>
      <c r="H55" s="526"/>
      <c r="I55" s="209"/>
      <c r="J55" s="209"/>
      <c r="K55" s="210"/>
      <c r="L55" s="527"/>
      <c r="M55" s="209"/>
      <c r="N55" s="501"/>
      <c r="O55" s="501"/>
      <c r="P55" s="203"/>
      <c r="Q55" s="203"/>
      <c r="R55" s="203"/>
      <c r="S55" s="205"/>
      <c r="T55" s="526"/>
      <c r="U55" s="203"/>
      <c r="V55" s="203"/>
      <c r="W55" s="203"/>
      <c r="X55" s="205"/>
      <c r="Y55" s="526"/>
      <c r="Z55" s="203"/>
      <c r="AA55" s="203"/>
      <c r="AB55" s="203"/>
      <c r="AC55" s="205"/>
      <c r="AD55" s="526"/>
      <c r="AE55" s="203"/>
      <c r="AF55" s="203"/>
      <c r="AG55" s="203"/>
      <c r="AH55" s="205"/>
      <c r="AI55" s="526"/>
      <c r="AJ55" s="203"/>
      <c r="AK55" s="203"/>
      <c r="AL55" s="203"/>
      <c r="AM55" s="205"/>
      <c r="AN55" s="526"/>
      <c r="AO55" s="203"/>
      <c r="AP55" s="203"/>
      <c r="AQ55" s="203"/>
      <c r="AR55" s="205"/>
      <c r="AS55" s="526"/>
      <c r="AT55" s="203"/>
      <c r="AU55" s="203"/>
      <c r="AV55" s="203"/>
      <c r="AW55" s="205"/>
      <c r="AX55" s="526"/>
    </row>
    <row r="56" spans="2:50" ht="14.25" hidden="1" customHeight="1" outlineLevel="1">
      <c r="B56" s="501"/>
      <c r="C56" s="203">
        <v>10</v>
      </c>
      <c r="D56" s="206"/>
      <c r="E56" s="203"/>
      <c r="F56" s="203"/>
      <c r="G56" s="203"/>
      <c r="H56" s="526"/>
      <c r="I56" s="209"/>
      <c r="J56" s="209"/>
      <c r="K56" s="210"/>
      <c r="L56" s="527"/>
      <c r="M56" s="209"/>
      <c r="N56" s="501"/>
      <c r="O56" s="501"/>
      <c r="P56" s="203"/>
      <c r="Q56" s="203"/>
      <c r="R56" s="203"/>
      <c r="S56" s="205"/>
      <c r="T56" s="526"/>
      <c r="U56" s="203"/>
      <c r="V56" s="203"/>
      <c r="W56" s="203"/>
      <c r="X56" s="205"/>
      <c r="Y56" s="526"/>
      <c r="Z56" s="203"/>
      <c r="AA56" s="203"/>
      <c r="AB56" s="203"/>
      <c r="AC56" s="205"/>
      <c r="AD56" s="526"/>
      <c r="AE56" s="203"/>
      <c r="AF56" s="203"/>
      <c r="AG56" s="203"/>
      <c r="AH56" s="205"/>
      <c r="AI56" s="526"/>
      <c r="AJ56" s="203"/>
      <c r="AK56" s="203"/>
      <c r="AL56" s="203"/>
      <c r="AM56" s="205"/>
      <c r="AN56" s="526"/>
      <c r="AO56" s="203"/>
      <c r="AP56" s="203"/>
      <c r="AQ56" s="203"/>
      <c r="AR56" s="205"/>
      <c r="AS56" s="526"/>
      <c r="AT56" s="203"/>
      <c r="AU56" s="203"/>
      <c r="AV56" s="203"/>
      <c r="AW56" s="205"/>
      <c r="AX56" s="526"/>
    </row>
    <row r="57" spans="2:50" ht="14.25" hidden="1" customHeight="1" outlineLevel="1">
      <c r="B57" s="501"/>
      <c r="C57" s="203">
        <v>11</v>
      </c>
      <c r="D57" s="206"/>
      <c r="E57" s="203"/>
      <c r="F57" s="203"/>
      <c r="G57" s="203"/>
      <c r="H57" s="526"/>
      <c r="I57" s="209"/>
      <c r="J57" s="209"/>
      <c r="K57" s="210"/>
      <c r="L57" s="527"/>
      <c r="M57" s="209"/>
      <c r="N57" s="501"/>
      <c r="O57" s="501"/>
      <c r="P57" s="203"/>
      <c r="Q57" s="203"/>
      <c r="R57" s="203"/>
      <c r="S57" s="205"/>
      <c r="T57" s="526"/>
      <c r="U57" s="203"/>
      <c r="V57" s="203"/>
      <c r="W57" s="203"/>
      <c r="X57" s="205"/>
      <c r="Y57" s="526"/>
      <c r="Z57" s="203"/>
      <c r="AA57" s="203"/>
      <c r="AB57" s="203"/>
      <c r="AC57" s="205"/>
      <c r="AD57" s="526"/>
      <c r="AE57" s="203"/>
      <c r="AF57" s="203"/>
      <c r="AG57" s="203"/>
      <c r="AH57" s="205"/>
      <c r="AI57" s="526"/>
      <c r="AJ57" s="203"/>
      <c r="AK57" s="203"/>
      <c r="AL57" s="203"/>
      <c r="AM57" s="205"/>
      <c r="AN57" s="526"/>
      <c r="AO57" s="203"/>
      <c r="AP57" s="203"/>
      <c r="AQ57" s="203"/>
      <c r="AR57" s="205"/>
      <c r="AS57" s="526"/>
      <c r="AT57" s="203"/>
      <c r="AU57" s="203"/>
      <c r="AV57" s="203"/>
      <c r="AW57" s="205"/>
      <c r="AX57" s="526"/>
    </row>
    <row r="58" spans="2:50" ht="14.25" hidden="1" customHeight="1" outlineLevel="1"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3"/>
      <c r="R58" s="203"/>
      <c r="S58" s="205"/>
      <c r="T58" s="526"/>
      <c r="U58" s="203"/>
      <c r="V58" s="203"/>
      <c r="W58" s="203"/>
      <c r="X58" s="205"/>
      <c r="Y58" s="526"/>
      <c r="Z58" s="203"/>
      <c r="AA58" s="203"/>
      <c r="AB58" s="203"/>
      <c r="AC58" s="205"/>
      <c r="AD58" s="526"/>
      <c r="AE58" s="203"/>
      <c r="AF58" s="203"/>
      <c r="AG58" s="203"/>
      <c r="AH58" s="205"/>
      <c r="AI58" s="526"/>
      <c r="AJ58" s="203"/>
      <c r="AK58" s="203"/>
      <c r="AL58" s="203"/>
      <c r="AM58" s="205"/>
      <c r="AN58" s="526"/>
      <c r="AO58" s="203"/>
      <c r="AP58" s="203"/>
      <c r="AQ58" s="203"/>
      <c r="AR58" s="205"/>
      <c r="AS58" s="526"/>
      <c r="AT58" s="203"/>
      <c r="AU58" s="203"/>
      <c r="AV58" s="203"/>
      <c r="AW58" s="205"/>
      <c r="AX58" s="526"/>
    </row>
    <row r="59" spans="2:50" ht="14.25" hidden="1" customHeight="1" outlineLevel="1"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3"/>
      <c r="R59" s="203"/>
      <c r="S59" s="205"/>
      <c r="T59" s="526"/>
      <c r="U59" s="203"/>
      <c r="V59" s="203"/>
      <c r="W59" s="203"/>
      <c r="X59" s="205"/>
      <c r="Y59" s="526"/>
      <c r="Z59" s="203"/>
      <c r="AA59" s="203"/>
      <c r="AB59" s="203"/>
      <c r="AC59" s="205"/>
      <c r="AD59" s="526"/>
      <c r="AE59" s="203"/>
      <c r="AF59" s="203"/>
      <c r="AG59" s="203"/>
      <c r="AH59" s="205"/>
      <c r="AI59" s="526"/>
      <c r="AJ59" s="203"/>
      <c r="AK59" s="203"/>
      <c r="AL59" s="203"/>
      <c r="AM59" s="205"/>
      <c r="AN59" s="526"/>
      <c r="AO59" s="203"/>
      <c r="AP59" s="203"/>
      <c r="AQ59" s="203"/>
      <c r="AR59" s="205"/>
      <c r="AS59" s="526"/>
      <c r="AT59" s="203"/>
      <c r="AU59" s="203"/>
      <c r="AV59" s="203"/>
      <c r="AW59" s="205"/>
      <c r="AX59" s="526"/>
    </row>
    <row r="60" spans="2:50" ht="14.25" hidden="1" customHeight="1" outlineLevel="1"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3"/>
      <c r="R60" s="203"/>
      <c r="S60" s="205"/>
      <c r="T60" s="526"/>
      <c r="U60" s="203"/>
      <c r="V60" s="203"/>
      <c r="W60" s="203"/>
      <c r="X60" s="205"/>
      <c r="Y60" s="526"/>
      <c r="Z60" s="203"/>
      <c r="AA60" s="203"/>
      <c r="AB60" s="203"/>
      <c r="AC60" s="205"/>
      <c r="AD60" s="526"/>
      <c r="AE60" s="203"/>
      <c r="AF60" s="203"/>
      <c r="AG60" s="203"/>
      <c r="AH60" s="205"/>
      <c r="AI60" s="526"/>
      <c r="AJ60" s="203"/>
      <c r="AK60" s="203"/>
      <c r="AL60" s="203"/>
      <c r="AM60" s="205"/>
      <c r="AN60" s="526"/>
      <c r="AO60" s="203"/>
      <c r="AP60" s="203"/>
      <c r="AQ60" s="203"/>
      <c r="AR60" s="205"/>
      <c r="AS60" s="526"/>
      <c r="AT60" s="203"/>
      <c r="AU60" s="203"/>
      <c r="AV60" s="203"/>
      <c r="AW60" s="205"/>
      <c r="AX60" s="526"/>
    </row>
    <row r="61" spans="2:50" ht="14.25" hidden="1" customHeight="1" outlineLevel="1"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3"/>
      <c r="AB61" s="203"/>
      <c r="AC61" s="205"/>
      <c r="AD61" s="526"/>
      <c r="AE61" s="203"/>
      <c r="AF61" s="203"/>
      <c r="AG61" s="203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2:50" ht="14.25" hidden="1" customHeight="1" outlineLevel="1" collapsed="1">
      <c r="B62" s="539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42">U62+1</f>
        <v>45890</v>
      </c>
      <c r="AA62" s="588"/>
      <c r="AB62" s="588"/>
      <c r="AC62" s="588"/>
      <c r="AD62" s="588"/>
      <c r="AE62" s="589">
        <f t="shared" ref="AE62" si="43">Z62+1</f>
        <v>45891</v>
      </c>
      <c r="AF62" s="590"/>
      <c r="AG62" s="590"/>
      <c r="AH62" s="590"/>
      <c r="AI62" s="590"/>
      <c r="AJ62" s="591">
        <f t="shared" ref="AJ62" si="44">AE62+1</f>
        <v>45892</v>
      </c>
      <c r="AK62" s="592"/>
      <c r="AL62" s="592"/>
      <c r="AM62" s="592"/>
      <c r="AN62" s="593"/>
      <c r="AO62" s="589">
        <f t="shared" ref="AO62" si="45">AJ62+1</f>
        <v>45893</v>
      </c>
      <c r="AP62" s="590"/>
      <c r="AQ62" s="590"/>
      <c r="AR62" s="590"/>
      <c r="AS62" s="590"/>
      <c r="AT62" s="591">
        <f t="shared" ref="AT62" si="46">AO62+1</f>
        <v>45894</v>
      </c>
      <c r="AU62" s="592"/>
      <c r="AV62" s="592"/>
      <c r="AW62" s="592"/>
      <c r="AX62" s="593"/>
    </row>
    <row r="63" spans="2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47">Z62</f>
        <v>45890</v>
      </c>
      <c r="AA63" s="594"/>
      <c r="AB63" s="594"/>
      <c r="AC63" s="594"/>
      <c r="AD63" s="594"/>
      <c r="AE63" s="595">
        <f t="shared" ref="AE63" si="48">AE62</f>
        <v>45891</v>
      </c>
      <c r="AF63" s="595"/>
      <c r="AG63" s="595"/>
      <c r="AH63" s="595"/>
      <c r="AI63" s="595"/>
      <c r="AJ63" s="596">
        <f t="shared" ref="AJ63" si="49">AJ62</f>
        <v>45892</v>
      </c>
      <c r="AK63" s="597"/>
      <c r="AL63" s="597"/>
      <c r="AM63" s="597"/>
      <c r="AN63" s="598"/>
      <c r="AO63" s="595">
        <f t="shared" ref="AO63" si="50">AO62</f>
        <v>45893</v>
      </c>
      <c r="AP63" s="595"/>
      <c r="AQ63" s="595"/>
      <c r="AR63" s="595"/>
      <c r="AS63" s="595"/>
      <c r="AT63" s="596">
        <f t="shared" ref="AT63" si="51">AT62</f>
        <v>45894</v>
      </c>
      <c r="AU63" s="597"/>
      <c r="AV63" s="597"/>
      <c r="AW63" s="597"/>
      <c r="AX63" s="598"/>
    </row>
    <row r="64" spans="2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312</v>
      </c>
      <c r="C67" s="203">
        <v>1</v>
      </c>
      <c r="D67" s="206" t="s">
        <v>314</v>
      </c>
      <c r="E67" s="203">
        <v>24</v>
      </c>
      <c r="F67" s="203">
        <v>2000</v>
      </c>
      <c r="G67" s="208">
        <f t="shared" ref="G67" si="52">F67/E67</f>
        <v>83.333333333333329</v>
      </c>
      <c r="H67" s="526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27">
        <f>IFERROR(AVERAGE(K67:K81),"-")</f>
        <v>71.265613045466168</v>
      </c>
      <c r="M67" s="209">
        <f>RANK(K67, K$67:$K$81)</f>
        <v>1</v>
      </c>
      <c r="N67" s="501"/>
      <c r="O67" s="501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26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26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26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26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26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26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26">
        <f>AVERAGE(AV67:AV81)</f>
        <v>71.369975389663651</v>
      </c>
    </row>
    <row r="68" spans="2:50" ht="14.25" hidden="1" customHeight="1" outlineLevel="1">
      <c r="B68" s="501"/>
      <c r="C68" s="203">
        <v>2</v>
      </c>
      <c r="D68" s="206"/>
      <c r="E68" s="203"/>
      <c r="F68" s="203"/>
      <c r="G68" s="208"/>
      <c r="H68" s="526"/>
      <c r="I68" s="209"/>
      <c r="J68" s="209"/>
      <c r="K68" s="210"/>
      <c r="L68" s="527"/>
      <c r="M68" s="209"/>
      <c r="N68" s="501"/>
      <c r="O68" s="501"/>
      <c r="P68" s="203"/>
      <c r="Q68" s="207"/>
      <c r="R68" s="208"/>
      <c r="S68" s="205"/>
      <c r="T68" s="526"/>
      <c r="U68" s="203"/>
      <c r="V68" s="207"/>
      <c r="W68" s="208"/>
      <c r="X68" s="205"/>
      <c r="Y68" s="526"/>
      <c r="Z68" s="203"/>
      <c r="AA68" s="207"/>
      <c r="AB68" s="208"/>
      <c r="AC68" s="205"/>
      <c r="AD68" s="526"/>
      <c r="AE68" s="203"/>
      <c r="AF68" s="207"/>
      <c r="AG68" s="208"/>
      <c r="AH68" s="205"/>
      <c r="AI68" s="526"/>
      <c r="AJ68" s="203"/>
      <c r="AK68" s="207"/>
      <c r="AL68" s="208"/>
      <c r="AM68" s="205"/>
      <c r="AN68" s="526"/>
      <c r="AO68" s="203"/>
      <c r="AP68" s="207"/>
      <c r="AQ68" s="208"/>
      <c r="AR68" s="205"/>
      <c r="AS68" s="526"/>
      <c r="AT68" s="203"/>
      <c r="AU68" s="207"/>
      <c r="AV68" s="208"/>
      <c r="AW68" s="205"/>
      <c r="AX68" s="526"/>
    </row>
    <row r="69" spans="2:50" ht="14.25" hidden="1" customHeight="1" outlineLevel="1">
      <c r="B69" s="501"/>
      <c r="C69" s="203">
        <v>3</v>
      </c>
      <c r="D69" s="206"/>
      <c r="E69" s="203"/>
      <c r="F69" s="203"/>
      <c r="G69" s="208"/>
      <c r="H69" s="526"/>
      <c r="I69" s="209"/>
      <c r="J69" s="209"/>
      <c r="K69" s="210"/>
      <c r="L69" s="527"/>
      <c r="M69" s="209"/>
      <c r="N69" s="501"/>
      <c r="O69" s="501"/>
      <c r="P69" s="203"/>
      <c r="Q69" s="207"/>
      <c r="R69" s="208"/>
      <c r="S69" s="205"/>
      <c r="T69" s="526"/>
      <c r="U69" s="203"/>
      <c r="V69" s="207"/>
      <c r="W69" s="208"/>
      <c r="X69" s="205"/>
      <c r="Y69" s="526"/>
      <c r="Z69" s="203"/>
      <c r="AA69" s="207"/>
      <c r="AB69" s="208"/>
      <c r="AC69" s="205"/>
      <c r="AD69" s="526"/>
      <c r="AE69" s="203"/>
      <c r="AF69" s="207"/>
      <c r="AG69" s="208"/>
      <c r="AH69" s="205"/>
      <c r="AI69" s="526"/>
      <c r="AJ69" s="203"/>
      <c r="AK69" s="207"/>
      <c r="AL69" s="208"/>
      <c r="AM69" s="205"/>
      <c r="AN69" s="526"/>
      <c r="AO69" s="203"/>
      <c r="AP69" s="207"/>
      <c r="AQ69" s="208"/>
      <c r="AR69" s="205"/>
      <c r="AS69" s="526"/>
      <c r="AT69" s="203"/>
      <c r="AU69" s="207"/>
      <c r="AV69" s="208"/>
      <c r="AW69" s="205"/>
      <c r="AX69" s="526"/>
    </row>
    <row r="70" spans="2:50" ht="14.25" hidden="1" customHeight="1" outlineLevel="1">
      <c r="B70" s="501"/>
      <c r="C70" s="203">
        <v>4</v>
      </c>
      <c r="D70" s="206"/>
      <c r="E70" s="203"/>
      <c r="F70" s="203"/>
      <c r="G70" s="208"/>
      <c r="H70" s="526"/>
      <c r="I70" s="209"/>
      <c r="J70" s="209"/>
      <c r="K70" s="210"/>
      <c r="L70" s="527"/>
      <c r="M70" s="209"/>
      <c r="N70" s="501"/>
      <c r="O70" s="501"/>
      <c r="P70" s="203"/>
      <c r="Q70" s="207"/>
      <c r="R70" s="208"/>
      <c r="S70" s="205"/>
      <c r="T70" s="526"/>
      <c r="U70" s="203"/>
      <c r="V70" s="207"/>
      <c r="W70" s="208"/>
      <c r="X70" s="205"/>
      <c r="Y70" s="526"/>
      <c r="Z70" s="203"/>
      <c r="AA70" s="207"/>
      <c r="AB70" s="208"/>
      <c r="AC70" s="205"/>
      <c r="AD70" s="526"/>
      <c r="AE70" s="203"/>
      <c r="AF70" s="207"/>
      <c r="AG70" s="208"/>
      <c r="AH70" s="205"/>
      <c r="AI70" s="526"/>
      <c r="AJ70" s="203"/>
      <c r="AK70" s="207"/>
      <c r="AL70" s="208"/>
      <c r="AM70" s="205"/>
      <c r="AN70" s="526"/>
      <c r="AO70" s="203"/>
      <c r="AP70" s="207"/>
      <c r="AQ70" s="208"/>
      <c r="AR70" s="205"/>
      <c r="AS70" s="526"/>
      <c r="AT70" s="203"/>
      <c r="AU70" s="207"/>
      <c r="AV70" s="208"/>
      <c r="AW70" s="205"/>
      <c r="AX70" s="526"/>
    </row>
    <row r="71" spans="2:50" ht="14.25" hidden="1" customHeight="1" outlineLevel="1">
      <c r="B71" s="501"/>
      <c r="C71" s="203">
        <v>5</v>
      </c>
      <c r="D71" s="206"/>
      <c r="E71" s="203"/>
      <c r="F71" s="203"/>
      <c r="G71" s="208"/>
      <c r="H71" s="526"/>
      <c r="I71" s="209"/>
      <c r="J71" s="209"/>
      <c r="K71" s="210"/>
      <c r="L71" s="527"/>
      <c r="M71" s="209"/>
      <c r="N71" s="501"/>
      <c r="O71" s="501"/>
      <c r="P71" s="203"/>
      <c r="Q71" s="207"/>
      <c r="R71" s="208"/>
      <c r="S71" s="205"/>
      <c r="T71" s="526"/>
      <c r="U71" s="203"/>
      <c r="V71" s="207"/>
      <c r="W71" s="208"/>
      <c r="X71" s="205"/>
      <c r="Y71" s="526"/>
      <c r="Z71" s="203"/>
      <c r="AA71" s="207"/>
      <c r="AB71" s="208"/>
      <c r="AC71" s="205"/>
      <c r="AD71" s="526"/>
      <c r="AE71" s="203"/>
      <c r="AF71" s="207"/>
      <c r="AG71" s="208"/>
      <c r="AH71" s="205"/>
      <c r="AI71" s="526"/>
      <c r="AJ71" s="203"/>
      <c r="AK71" s="207"/>
      <c r="AL71" s="208"/>
      <c r="AM71" s="205"/>
      <c r="AN71" s="526"/>
      <c r="AO71" s="203"/>
      <c r="AP71" s="207"/>
      <c r="AQ71" s="208"/>
      <c r="AR71" s="205"/>
      <c r="AS71" s="526"/>
      <c r="AT71" s="203"/>
      <c r="AU71" s="207"/>
      <c r="AV71" s="208"/>
      <c r="AW71" s="205"/>
      <c r="AX71" s="526"/>
    </row>
    <row r="72" spans="2:50" ht="14.25" hidden="1" customHeight="1" outlineLevel="1">
      <c r="B72" s="501"/>
      <c r="C72" s="203">
        <v>6</v>
      </c>
      <c r="D72" s="206"/>
      <c r="E72" s="203"/>
      <c r="F72" s="203"/>
      <c r="G72" s="208"/>
      <c r="H72" s="526"/>
      <c r="I72" s="209"/>
      <c r="J72" s="209"/>
      <c r="K72" s="210"/>
      <c r="L72" s="527"/>
      <c r="M72" s="209"/>
      <c r="N72" s="501"/>
      <c r="O72" s="501"/>
      <c r="P72" s="203"/>
      <c r="Q72" s="207"/>
      <c r="R72" s="208"/>
      <c r="S72" s="205"/>
      <c r="T72" s="526"/>
      <c r="U72" s="203"/>
      <c r="V72" s="207"/>
      <c r="W72" s="208"/>
      <c r="X72" s="205"/>
      <c r="Y72" s="526"/>
      <c r="Z72" s="203"/>
      <c r="AA72" s="207"/>
      <c r="AB72" s="208"/>
      <c r="AC72" s="205"/>
      <c r="AD72" s="526"/>
      <c r="AE72" s="203"/>
      <c r="AF72" s="207"/>
      <c r="AG72" s="208"/>
      <c r="AH72" s="205"/>
      <c r="AI72" s="526"/>
      <c r="AJ72" s="203"/>
      <c r="AK72" s="207"/>
      <c r="AL72" s="208"/>
      <c r="AM72" s="205"/>
      <c r="AN72" s="526"/>
      <c r="AO72" s="203"/>
      <c r="AP72" s="207"/>
      <c r="AQ72" s="208"/>
      <c r="AR72" s="205"/>
      <c r="AS72" s="526"/>
      <c r="AT72" s="203"/>
      <c r="AU72" s="207"/>
      <c r="AV72" s="208"/>
      <c r="AW72" s="205"/>
      <c r="AX72" s="526"/>
    </row>
    <row r="73" spans="2:50" ht="14.25" hidden="1" customHeight="1" outlineLevel="1">
      <c r="B73" s="501"/>
      <c r="C73" s="203">
        <v>7</v>
      </c>
      <c r="D73" s="206"/>
      <c r="E73" s="203"/>
      <c r="F73" s="203"/>
      <c r="G73" s="208"/>
      <c r="H73" s="526"/>
      <c r="I73" s="209"/>
      <c r="J73" s="209"/>
      <c r="K73" s="210"/>
      <c r="L73" s="527"/>
      <c r="M73" s="209"/>
      <c r="N73" s="501"/>
      <c r="O73" s="501"/>
      <c r="P73" s="203"/>
      <c r="Q73" s="207"/>
      <c r="R73" s="208"/>
      <c r="S73" s="205"/>
      <c r="T73" s="526"/>
      <c r="U73" s="203"/>
      <c r="V73" s="207"/>
      <c r="W73" s="208"/>
      <c r="X73" s="205"/>
      <c r="Y73" s="526"/>
      <c r="Z73" s="203"/>
      <c r="AA73" s="207"/>
      <c r="AB73" s="208"/>
      <c r="AC73" s="205"/>
      <c r="AD73" s="526"/>
      <c r="AE73" s="203"/>
      <c r="AF73" s="207"/>
      <c r="AG73" s="208"/>
      <c r="AH73" s="205"/>
      <c r="AI73" s="526"/>
      <c r="AJ73" s="203"/>
      <c r="AK73" s="207"/>
      <c r="AL73" s="208"/>
      <c r="AM73" s="205"/>
      <c r="AN73" s="526"/>
      <c r="AO73" s="203"/>
      <c r="AP73" s="207"/>
      <c r="AQ73" s="208"/>
      <c r="AR73" s="205"/>
      <c r="AS73" s="526"/>
      <c r="AT73" s="203"/>
      <c r="AU73" s="207"/>
      <c r="AV73" s="208"/>
      <c r="AW73" s="205"/>
      <c r="AX73" s="526"/>
    </row>
    <row r="74" spans="2:50" ht="14.25" hidden="1" customHeight="1" outlineLevel="1">
      <c r="B74" s="501"/>
      <c r="C74" s="203">
        <v>8</v>
      </c>
      <c r="D74" s="206"/>
      <c r="E74" s="203"/>
      <c r="F74" s="203"/>
      <c r="G74" s="208"/>
      <c r="H74" s="526"/>
      <c r="I74" s="209"/>
      <c r="J74" s="209"/>
      <c r="K74" s="210"/>
      <c r="L74" s="527"/>
      <c r="M74" s="209"/>
      <c r="N74" s="501"/>
      <c r="O74" s="501"/>
      <c r="P74" s="203"/>
      <c r="Q74" s="207"/>
      <c r="R74" s="208"/>
      <c r="S74" s="205"/>
      <c r="T74" s="526"/>
      <c r="U74" s="203"/>
      <c r="V74" s="207"/>
      <c r="W74" s="208"/>
      <c r="X74" s="205"/>
      <c r="Y74" s="526"/>
      <c r="Z74" s="203"/>
      <c r="AA74" s="207"/>
      <c r="AB74" s="208"/>
      <c r="AC74" s="205"/>
      <c r="AD74" s="526"/>
      <c r="AE74" s="203"/>
      <c r="AF74" s="207"/>
      <c r="AG74" s="208"/>
      <c r="AH74" s="205"/>
      <c r="AI74" s="526"/>
      <c r="AJ74" s="203"/>
      <c r="AK74" s="207"/>
      <c r="AL74" s="208"/>
      <c r="AM74" s="205"/>
      <c r="AN74" s="526"/>
      <c r="AO74" s="203"/>
      <c r="AP74" s="207"/>
      <c r="AQ74" s="208"/>
      <c r="AR74" s="205"/>
      <c r="AS74" s="526"/>
      <c r="AT74" s="203"/>
      <c r="AU74" s="207"/>
      <c r="AV74" s="208"/>
      <c r="AW74" s="205"/>
      <c r="AX74" s="526"/>
    </row>
    <row r="75" spans="2:50" ht="14.25" hidden="1" customHeight="1" outlineLevel="1">
      <c r="B75" s="501"/>
      <c r="C75" s="203">
        <v>9</v>
      </c>
      <c r="D75" s="206"/>
      <c r="E75" s="203"/>
      <c r="F75" s="203"/>
      <c r="G75" s="208"/>
      <c r="H75" s="526"/>
      <c r="I75" s="209"/>
      <c r="J75" s="209"/>
      <c r="K75" s="210"/>
      <c r="L75" s="527"/>
      <c r="M75" s="209"/>
      <c r="N75" s="501"/>
      <c r="O75" s="501"/>
      <c r="P75" s="203"/>
      <c r="Q75" s="207"/>
      <c r="R75" s="208"/>
      <c r="S75" s="205"/>
      <c r="T75" s="526"/>
      <c r="U75" s="203"/>
      <c r="V75" s="207"/>
      <c r="W75" s="208"/>
      <c r="X75" s="205"/>
      <c r="Y75" s="526"/>
      <c r="Z75" s="203"/>
      <c r="AA75" s="207"/>
      <c r="AB75" s="208"/>
      <c r="AC75" s="205"/>
      <c r="AD75" s="526"/>
      <c r="AE75" s="203"/>
      <c r="AF75" s="207"/>
      <c r="AG75" s="208"/>
      <c r="AH75" s="205"/>
      <c r="AI75" s="526"/>
      <c r="AJ75" s="203"/>
      <c r="AK75" s="207"/>
      <c r="AL75" s="208"/>
      <c r="AM75" s="205"/>
      <c r="AN75" s="526"/>
      <c r="AO75" s="203"/>
      <c r="AP75" s="207"/>
      <c r="AQ75" s="208"/>
      <c r="AR75" s="205"/>
      <c r="AS75" s="526"/>
      <c r="AT75" s="203"/>
      <c r="AU75" s="207"/>
      <c r="AV75" s="208"/>
      <c r="AW75" s="205"/>
      <c r="AX75" s="526"/>
    </row>
    <row r="76" spans="2:50" ht="14.25" hidden="1" customHeight="1" outlineLevel="1">
      <c r="B76" s="501"/>
      <c r="C76" s="203">
        <v>10</v>
      </c>
      <c r="D76" s="206"/>
      <c r="E76" s="203"/>
      <c r="F76" s="203"/>
      <c r="G76" s="208"/>
      <c r="H76" s="526"/>
      <c r="I76" s="209"/>
      <c r="J76" s="209"/>
      <c r="K76" s="210"/>
      <c r="L76" s="527"/>
      <c r="M76" s="209"/>
      <c r="N76" s="501"/>
      <c r="O76" s="501"/>
      <c r="P76" s="203"/>
      <c r="Q76" s="207"/>
      <c r="R76" s="208"/>
      <c r="S76" s="205"/>
      <c r="T76" s="526"/>
      <c r="U76" s="203"/>
      <c r="V76" s="207"/>
      <c r="W76" s="208"/>
      <c r="X76" s="205"/>
      <c r="Y76" s="526"/>
      <c r="Z76" s="203"/>
      <c r="AA76" s="207"/>
      <c r="AB76" s="208"/>
      <c r="AC76" s="205"/>
      <c r="AD76" s="526"/>
      <c r="AE76" s="203"/>
      <c r="AF76" s="207"/>
      <c r="AG76" s="208"/>
      <c r="AH76" s="205"/>
      <c r="AI76" s="526"/>
      <c r="AJ76" s="203"/>
      <c r="AK76" s="207"/>
      <c r="AL76" s="208"/>
      <c r="AM76" s="205"/>
      <c r="AN76" s="526"/>
      <c r="AO76" s="203"/>
      <c r="AP76" s="207"/>
      <c r="AQ76" s="208"/>
      <c r="AR76" s="205"/>
      <c r="AS76" s="526"/>
      <c r="AT76" s="203"/>
      <c r="AU76" s="207"/>
      <c r="AV76" s="208"/>
      <c r="AW76" s="205"/>
      <c r="AX76" s="526"/>
    </row>
    <row r="77" spans="2:50" ht="14.25" hidden="1" customHeight="1" outlineLevel="1">
      <c r="B77" s="501"/>
      <c r="C77" s="203">
        <v>11</v>
      </c>
      <c r="D77" s="206"/>
      <c r="E77" s="203"/>
      <c r="F77" s="203"/>
      <c r="G77" s="208"/>
      <c r="H77" s="526"/>
      <c r="I77" s="209"/>
      <c r="J77" s="209"/>
      <c r="K77" s="210"/>
      <c r="L77" s="527"/>
      <c r="M77" s="209"/>
      <c r="N77" s="501"/>
      <c r="O77" s="501"/>
      <c r="P77" s="203"/>
      <c r="Q77" s="207"/>
      <c r="R77" s="208"/>
      <c r="S77" s="205"/>
      <c r="T77" s="526"/>
      <c r="U77" s="203"/>
      <c r="V77" s="207"/>
      <c r="W77" s="208"/>
      <c r="X77" s="205"/>
      <c r="Y77" s="526"/>
      <c r="Z77" s="203"/>
      <c r="AA77" s="207"/>
      <c r="AB77" s="208"/>
      <c r="AC77" s="205"/>
      <c r="AD77" s="526"/>
      <c r="AE77" s="203"/>
      <c r="AF77" s="207"/>
      <c r="AG77" s="208"/>
      <c r="AH77" s="205"/>
      <c r="AI77" s="526"/>
      <c r="AJ77" s="203"/>
      <c r="AK77" s="207"/>
      <c r="AL77" s="208"/>
      <c r="AM77" s="205"/>
      <c r="AN77" s="526"/>
      <c r="AO77" s="203"/>
      <c r="AP77" s="207"/>
      <c r="AQ77" s="208"/>
      <c r="AR77" s="205"/>
      <c r="AS77" s="526"/>
      <c r="AT77" s="203"/>
      <c r="AU77" s="207"/>
      <c r="AV77" s="208"/>
      <c r="AW77" s="205"/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60">U82+1</f>
        <v>45897</v>
      </c>
      <c r="AA82" s="588"/>
      <c r="AB82" s="588"/>
      <c r="AC82" s="588"/>
      <c r="AD82" s="588"/>
      <c r="AE82" s="589">
        <f t="shared" ref="AE82" si="61">Z82+1</f>
        <v>45898</v>
      </c>
      <c r="AF82" s="590"/>
      <c r="AG82" s="590"/>
      <c r="AH82" s="590"/>
      <c r="AI82" s="590"/>
      <c r="AJ82" s="591">
        <f t="shared" ref="AJ82" si="62">AE82+1</f>
        <v>45899</v>
      </c>
      <c r="AK82" s="592"/>
      <c r="AL82" s="592"/>
      <c r="AM82" s="592"/>
      <c r="AN82" s="593"/>
      <c r="AO82" s="589">
        <f t="shared" ref="AO82" si="63">AJ82+1</f>
        <v>45900</v>
      </c>
      <c r="AP82" s="590"/>
      <c r="AQ82" s="590"/>
      <c r="AR82" s="590"/>
      <c r="AS82" s="590"/>
      <c r="AT82" s="591">
        <f t="shared" ref="AT82" si="64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65">Z82</f>
        <v>45897</v>
      </c>
      <c r="AA83" s="594"/>
      <c r="AB83" s="594"/>
      <c r="AC83" s="594"/>
      <c r="AD83" s="594"/>
      <c r="AE83" s="595">
        <f t="shared" ref="AE83" si="66">AE82</f>
        <v>45898</v>
      </c>
      <c r="AF83" s="595"/>
      <c r="AG83" s="595"/>
      <c r="AH83" s="595"/>
      <c r="AI83" s="595"/>
      <c r="AJ83" s="596">
        <f t="shared" ref="AJ83" si="67">AJ82</f>
        <v>45899</v>
      </c>
      <c r="AK83" s="597"/>
      <c r="AL83" s="597"/>
      <c r="AM83" s="597"/>
      <c r="AN83" s="598"/>
      <c r="AO83" s="595">
        <f t="shared" ref="AO83" si="68">AO82</f>
        <v>45900</v>
      </c>
      <c r="AP83" s="595"/>
      <c r="AQ83" s="595"/>
      <c r="AR83" s="595"/>
      <c r="AS83" s="595"/>
      <c r="AT83" s="596">
        <f t="shared" ref="AT83" si="69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312</v>
      </c>
      <c r="C87" s="203">
        <v>1</v>
      </c>
      <c r="D87" s="206" t="s">
        <v>314</v>
      </c>
      <c r="E87" s="203">
        <v>24</v>
      </c>
      <c r="F87" s="203">
        <v>2000</v>
      </c>
      <c r="G87" s="208">
        <f t="shared" ref="G87" si="70">F87/E87</f>
        <v>83.333333333333329</v>
      </c>
      <c r="H87" s="526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27">
        <f>IFERROR(AVERAGE(K87:K101),"-")</f>
        <v>71.460148075697219</v>
      </c>
      <c r="M87" s="209">
        <f>RANK(K87, K$87:$K$101)</f>
        <v>1</v>
      </c>
      <c r="N87" s="501"/>
      <c r="O87" s="501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26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26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26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26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26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26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26">
        <f>AVERAGE(AV87:AV101)</f>
        <v>71.559322033898297</v>
      </c>
    </row>
    <row r="88" spans="2:50" ht="14.25" hidden="1" customHeight="1" outlineLevel="1">
      <c r="B88" s="501"/>
      <c r="C88" s="203">
        <v>2</v>
      </c>
      <c r="D88" s="206"/>
      <c r="E88" s="203"/>
      <c r="F88" s="203"/>
      <c r="G88" s="208"/>
      <c r="H88" s="526"/>
      <c r="I88" s="209"/>
      <c r="J88" s="209"/>
      <c r="K88" s="210"/>
      <c r="L88" s="527"/>
      <c r="M88" s="209"/>
      <c r="N88" s="501"/>
      <c r="O88" s="501"/>
      <c r="P88" s="203"/>
      <c r="Q88" s="203"/>
      <c r="R88" s="208"/>
      <c r="S88" s="205"/>
      <c r="T88" s="526"/>
      <c r="U88" s="203"/>
      <c r="V88" s="203"/>
      <c r="W88" s="208"/>
      <c r="X88" s="205"/>
      <c r="Y88" s="526"/>
      <c r="Z88" s="203"/>
      <c r="AA88" s="203"/>
      <c r="AB88" s="208"/>
      <c r="AC88" s="205"/>
      <c r="AD88" s="526"/>
      <c r="AE88" s="203"/>
      <c r="AF88" s="203"/>
      <c r="AG88" s="208"/>
      <c r="AH88" s="205"/>
      <c r="AI88" s="526"/>
      <c r="AJ88" s="203"/>
      <c r="AK88" s="203"/>
      <c r="AL88" s="208"/>
      <c r="AM88" s="205"/>
      <c r="AN88" s="526"/>
      <c r="AO88" s="203"/>
      <c r="AP88" s="203"/>
      <c r="AQ88" s="208"/>
      <c r="AR88" s="205"/>
      <c r="AS88" s="526"/>
      <c r="AT88" s="203"/>
      <c r="AU88" s="203"/>
      <c r="AV88" s="208"/>
      <c r="AW88" s="205"/>
      <c r="AX88" s="526"/>
    </row>
    <row r="89" spans="2:50" ht="14.25" hidden="1" customHeight="1" outlineLevel="1">
      <c r="B89" s="501"/>
      <c r="C89" s="203">
        <v>3</v>
      </c>
      <c r="D89" s="206"/>
      <c r="E89" s="203"/>
      <c r="F89" s="203"/>
      <c r="G89" s="208"/>
      <c r="H89" s="526"/>
      <c r="I89" s="209"/>
      <c r="J89" s="209"/>
      <c r="K89" s="210"/>
      <c r="L89" s="527"/>
      <c r="M89" s="209"/>
      <c r="N89" s="501"/>
      <c r="O89" s="501"/>
      <c r="P89" s="203"/>
      <c r="Q89" s="203"/>
      <c r="R89" s="208"/>
      <c r="S89" s="205"/>
      <c r="T89" s="526"/>
      <c r="U89" s="203"/>
      <c r="V89" s="203"/>
      <c r="W89" s="208"/>
      <c r="X89" s="205"/>
      <c r="Y89" s="526"/>
      <c r="Z89" s="203"/>
      <c r="AA89" s="203"/>
      <c r="AB89" s="208"/>
      <c r="AC89" s="205"/>
      <c r="AD89" s="526"/>
      <c r="AE89" s="203"/>
      <c r="AF89" s="203"/>
      <c r="AG89" s="208"/>
      <c r="AH89" s="205"/>
      <c r="AI89" s="526"/>
      <c r="AJ89" s="203"/>
      <c r="AK89" s="203"/>
      <c r="AL89" s="208"/>
      <c r="AM89" s="205"/>
      <c r="AN89" s="526"/>
      <c r="AO89" s="203"/>
      <c r="AP89" s="203"/>
      <c r="AQ89" s="208"/>
      <c r="AR89" s="205"/>
      <c r="AS89" s="526"/>
      <c r="AT89" s="203"/>
      <c r="AU89" s="203"/>
      <c r="AV89" s="208"/>
      <c r="AW89" s="205"/>
      <c r="AX89" s="526"/>
    </row>
    <row r="90" spans="2:50" ht="14.25" hidden="1" customHeight="1" outlineLevel="1">
      <c r="B90" s="501"/>
      <c r="C90" s="203">
        <v>4</v>
      </c>
      <c r="D90" s="206"/>
      <c r="E90" s="203"/>
      <c r="F90" s="203"/>
      <c r="G90" s="208"/>
      <c r="H90" s="526"/>
      <c r="I90" s="209"/>
      <c r="J90" s="209"/>
      <c r="K90" s="210"/>
      <c r="L90" s="527"/>
      <c r="M90" s="209"/>
      <c r="N90" s="501"/>
      <c r="O90" s="501"/>
      <c r="P90" s="203"/>
      <c r="Q90" s="203"/>
      <c r="R90" s="208"/>
      <c r="S90" s="205"/>
      <c r="T90" s="526"/>
      <c r="U90" s="203"/>
      <c r="V90" s="203"/>
      <c r="W90" s="208"/>
      <c r="X90" s="205"/>
      <c r="Y90" s="526"/>
      <c r="Z90" s="203"/>
      <c r="AA90" s="203"/>
      <c r="AB90" s="208"/>
      <c r="AC90" s="205"/>
      <c r="AD90" s="526"/>
      <c r="AE90" s="203"/>
      <c r="AF90" s="203"/>
      <c r="AG90" s="208"/>
      <c r="AH90" s="205"/>
      <c r="AI90" s="526"/>
      <c r="AJ90" s="203"/>
      <c r="AK90" s="203"/>
      <c r="AL90" s="208"/>
      <c r="AM90" s="205"/>
      <c r="AN90" s="526"/>
      <c r="AO90" s="203"/>
      <c r="AP90" s="203"/>
      <c r="AQ90" s="208"/>
      <c r="AR90" s="205"/>
      <c r="AS90" s="526"/>
      <c r="AT90" s="203"/>
      <c r="AU90" s="203"/>
      <c r="AV90" s="208"/>
      <c r="AW90" s="205"/>
      <c r="AX90" s="526"/>
    </row>
    <row r="91" spans="2:50" ht="14.25" hidden="1" customHeight="1" outlineLevel="1">
      <c r="B91" s="501"/>
      <c r="C91" s="203">
        <v>5</v>
      </c>
      <c r="D91" s="206"/>
      <c r="E91" s="203"/>
      <c r="F91" s="203"/>
      <c r="G91" s="208"/>
      <c r="H91" s="526"/>
      <c r="I91" s="209"/>
      <c r="J91" s="209"/>
      <c r="K91" s="210"/>
      <c r="L91" s="527"/>
      <c r="M91" s="209"/>
      <c r="N91" s="501"/>
      <c r="O91" s="501"/>
      <c r="P91" s="203"/>
      <c r="Q91" s="203"/>
      <c r="R91" s="208"/>
      <c r="S91" s="205"/>
      <c r="T91" s="526"/>
      <c r="U91" s="203"/>
      <c r="V91" s="203"/>
      <c r="W91" s="208"/>
      <c r="X91" s="205"/>
      <c r="Y91" s="526"/>
      <c r="Z91" s="203"/>
      <c r="AA91" s="203"/>
      <c r="AB91" s="208"/>
      <c r="AC91" s="205"/>
      <c r="AD91" s="526"/>
      <c r="AE91" s="203"/>
      <c r="AF91" s="203"/>
      <c r="AG91" s="208"/>
      <c r="AH91" s="205"/>
      <c r="AI91" s="526"/>
      <c r="AJ91" s="203"/>
      <c r="AK91" s="203"/>
      <c r="AL91" s="208"/>
      <c r="AM91" s="205"/>
      <c r="AN91" s="526"/>
      <c r="AO91" s="203"/>
      <c r="AP91" s="203"/>
      <c r="AQ91" s="208"/>
      <c r="AR91" s="205"/>
      <c r="AS91" s="526"/>
      <c r="AT91" s="203"/>
      <c r="AU91" s="203"/>
      <c r="AV91" s="208"/>
      <c r="AW91" s="205"/>
      <c r="AX91" s="526"/>
    </row>
    <row r="92" spans="2:50" ht="14.25" hidden="1" customHeight="1" outlineLevel="1">
      <c r="B92" s="501"/>
      <c r="C92" s="203">
        <v>6</v>
      </c>
      <c r="D92" s="206"/>
      <c r="E92" s="203"/>
      <c r="F92" s="203"/>
      <c r="G92" s="208"/>
      <c r="H92" s="526"/>
      <c r="I92" s="209"/>
      <c r="J92" s="209"/>
      <c r="K92" s="210"/>
      <c r="L92" s="527"/>
      <c r="M92" s="209"/>
      <c r="N92" s="501"/>
      <c r="O92" s="501"/>
      <c r="P92" s="203"/>
      <c r="Q92" s="203"/>
      <c r="R92" s="208"/>
      <c r="S92" s="205"/>
      <c r="T92" s="526"/>
      <c r="U92" s="203"/>
      <c r="V92" s="203"/>
      <c r="W92" s="208"/>
      <c r="X92" s="205"/>
      <c r="Y92" s="526"/>
      <c r="Z92" s="203"/>
      <c r="AA92" s="203"/>
      <c r="AB92" s="208"/>
      <c r="AC92" s="205"/>
      <c r="AD92" s="526"/>
      <c r="AE92" s="203"/>
      <c r="AF92" s="203"/>
      <c r="AG92" s="208"/>
      <c r="AH92" s="205"/>
      <c r="AI92" s="526"/>
      <c r="AJ92" s="203"/>
      <c r="AK92" s="203"/>
      <c r="AL92" s="208"/>
      <c r="AM92" s="205"/>
      <c r="AN92" s="526"/>
      <c r="AO92" s="203"/>
      <c r="AP92" s="203"/>
      <c r="AQ92" s="208"/>
      <c r="AR92" s="205"/>
      <c r="AS92" s="526"/>
      <c r="AT92" s="203"/>
      <c r="AU92" s="203"/>
      <c r="AV92" s="208"/>
      <c r="AW92" s="205"/>
      <c r="AX92" s="526"/>
    </row>
    <row r="93" spans="2:50" ht="14.25" hidden="1" customHeight="1" outlineLevel="1">
      <c r="B93" s="501"/>
      <c r="C93" s="203">
        <v>7</v>
      </c>
      <c r="D93" s="206"/>
      <c r="E93" s="203"/>
      <c r="F93" s="203"/>
      <c r="G93" s="208"/>
      <c r="H93" s="526"/>
      <c r="I93" s="209"/>
      <c r="J93" s="209"/>
      <c r="K93" s="210"/>
      <c r="L93" s="527"/>
      <c r="M93" s="209"/>
      <c r="N93" s="501"/>
      <c r="O93" s="501"/>
      <c r="P93" s="203"/>
      <c r="Q93" s="203"/>
      <c r="R93" s="208"/>
      <c r="S93" s="205"/>
      <c r="T93" s="526"/>
      <c r="U93" s="203"/>
      <c r="V93" s="203"/>
      <c r="W93" s="208"/>
      <c r="X93" s="205"/>
      <c r="Y93" s="526"/>
      <c r="Z93" s="203"/>
      <c r="AA93" s="203"/>
      <c r="AB93" s="208"/>
      <c r="AC93" s="205"/>
      <c r="AD93" s="526"/>
      <c r="AE93" s="203"/>
      <c r="AF93" s="203"/>
      <c r="AG93" s="208"/>
      <c r="AH93" s="205"/>
      <c r="AI93" s="526"/>
      <c r="AJ93" s="203"/>
      <c r="AK93" s="203"/>
      <c r="AL93" s="208"/>
      <c r="AM93" s="205"/>
      <c r="AN93" s="526"/>
      <c r="AO93" s="203"/>
      <c r="AP93" s="203"/>
      <c r="AQ93" s="208"/>
      <c r="AR93" s="205"/>
      <c r="AS93" s="526"/>
      <c r="AT93" s="203"/>
      <c r="AU93" s="203"/>
      <c r="AV93" s="208"/>
      <c r="AW93" s="205"/>
      <c r="AX93" s="526"/>
    </row>
    <row r="94" spans="2:50" ht="14.25" hidden="1" customHeight="1" outlineLevel="1">
      <c r="B94" s="501"/>
      <c r="C94" s="203">
        <v>8</v>
      </c>
      <c r="D94" s="206"/>
      <c r="E94" s="203"/>
      <c r="F94" s="203"/>
      <c r="G94" s="208"/>
      <c r="H94" s="526"/>
      <c r="I94" s="209"/>
      <c r="J94" s="209"/>
      <c r="K94" s="210"/>
      <c r="L94" s="527"/>
      <c r="M94" s="209"/>
      <c r="N94" s="501"/>
      <c r="O94" s="501"/>
      <c r="P94" s="203"/>
      <c r="Q94" s="203"/>
      <c r="R94" s="208"/>
      <c r="S94" s="205"/>
      <c r="T94" s="526"/>
      <c r="U94" s="203"/>
      <c r="V94" s="203"/>
      <c r="W94" s="208"/>
      <c r="X94" s="205"/>
      <c r="Y94" s="526"/>
      <c r="Z94" s="203"/>
      <c r="AA94" s="203"/>
      <c r="AB94" s="208"/>
      <c r="AC94" s="205"/>
      <c r="AD94" s="526"/>
      <c r="AE94" s="203"/>
      <c r="AF94" s="203"/>
      <c r="AG94" s="208"/>
      <c r="AH94" s="205"/>
      <c r="AI94" s="526"/>
      <c r="AJ94" s="203"/>
      <c r="AK94" s="203"/>
      <c r="AL94" s="208"/>
      <c r="AM94" s="205"/>
      <c r="AN94" s="526"/>
      <c r="AO94" s="203"/>
      <c r="AP94" s="203"/>
      <c r="AQ94" s="208"/>
      <c r="AR94" s="205"/>
      <c r="AS94" s="526"/>
      <c r="AT94" s="203"/>
      <c r="AU94" s="203"/>
      <c r="AV94" s="208"/>
      <c r="AW94" s="205"/>
      <c r="AX94" s="526"/>
    </row>
    <row r="95" spans="2:50" ht="14.25" hidden="1" customHeight="1" outlineLevel="1">
      <c r="B95" s="501"/>
      <c r="C95" s="203">
        <v>9</v>
      </c>
      <c r="D95" s="206"/>
      <c r="E95" s="203"/>
      <c r="F95" s="203"/>
      <c r="G95" s="208"/>
      <c r="H95" s="526"/>
      <c r="I95" s="209"/>
      <c r="J95" s="209"/>
      <c r="K95" s="210"/>
      <c r="L95" s="527"/>
      <c r="M95" s="209"/>
      <c r="N95" s="501"/>
      <c r="O95" s="501"/>
      <c r="P95" s="203"/>
      <c r="Q95" s="203"/>
      <c r="R95" s="208"/>
      <c r="S95" s="205"/>
      <c r="T95" s="526"/>
      <c r="U95" s="203"/>
      <c r="V95" s="203"/>
      <c r="W95" s="208"/>
      <c r="X95" s="205"/>
      <c r="Y95" s="526"/>
      <c r="Z95" s="203"/>
      <c r="AA95" s="203"/>
      <c r="AB95" s="208"/>
      <c r="AC95" s="205"/>
      <c r="AD95" s="526"/>
      <c r="AE95" s="203"/>
      <c r="AF95" s="203"/>
      <c r="AG95" s="208"/>
      <c r="AH95" s="205"/>
      <c r="AI95" s="526"/>
      <c r="AJ95" s="203"/>
      <c r="AK95" s="203"/>
      <c r="AL95" s="208"/>
      <c r="AM95" s="205"/>
      <c r="AN95" s="526"/>
      <c r="AO95" s="203"/>
      <c r="AP95" s="203"/>
      <c r="AQ95" s="208"/>
      <c r="AR95" s="205"/>
      <c r="AS95" s="526"/>
      <c r="AT95" s="203"/>
      <c r="AU95" s="203"/>
      <c r="AV95" s="208"/>
      <c r="AW95" s="205"/>
      <c r="AX95" s="526"/>
    </row>
    <row r="96" spans="2:50" ht="14.25" hidden="1" customHeight="1" outlineLevel="1">
      <c r="B96" s="501"/>
      <c r="C96" s="203">
        <v>10</v>
      </c>
      <c r="D96" s="206"/>
      <c r="E96" s="203"/>
      <c r="F96" s="203"/>
      <c r="G96" s="208"/>
      <c r="H96" s="526"/>
      <c r="I96" s="209"/>
      <c r="J96" s="209"/>
      <c r="K96" s="210"/>
      <c r="L96" s="527"/>
      <c r="M96" s="209"/>
      <c r="N96" s="501"/>
      <c r="O96" s="501"/>
      <c r="P96" s="203"/>
      <c r="Q96" s="203"/>
      <c r="R96" s="208"/>
      <c r="S96" s="205"/>
      <c r="T96" s="526"/>
      <c r="U96" s="203"/>
      <c r="V96" s="203"/>
      <c r="W96" s="208"/>
      <c r="X96" s="205"/>
      <c r="Y96" s="526"/>
      <c r="Z96" s="203"/>
      <c r="AA96" s="203"/>
      <c r="AB96" s="208"/>
      <c r="AC96" s="205"/>
      <c r="AD96" s="526"/>
      <c r="AE96" s="203"/>
      <c r="AF96" s="203"/>
      <c r="AG96" s="208"/>
      <c r="AH96" s="205"/>
      <c r="AI96" s="526"/>
      <c r="AJ96" s="203"/>
      <c r="AK96" s="203"/>
      <c r="AL96" s="208"/>
      <c r="AM96" s="205"/>
      <c r="AN96" s="526"/>
      <c r="AO96" s="203"/>
      <c r="AP96" s="203"/>
      <c r="AQ96" s="208"/>
      <c r="AR96" s="205"/>
      <c r="AS96" s="526"/>
      <c r="AT96" s="203"/>
      <c r="AU96" s="203"/>
      <c r="AV96" s="208"/>
      <c r="AW96" s="205"/>
      <c r="AX96" s="526"/>
    </row>
    <row r="97" spans="2:50" ht="14.25" hidden="1" customHeight="1" outlineLevel="1">
      <c r="B97" s="501"/>
      <c r="C97" s="203">
        <v>11</v>
      </c>
      <c r="D97" s="206"/>
      <c r="E97" s="203"/>
      <c r="F97" s="203"/>
      <c r="G97" s="208"/>
      <c r="H97" s="526"/>
      <c r="I97" s="209"/>
      <c r="J97" s="209"/>
      <c r="K97" s="210"/>
      <c r="L97" s="527"/>
      <c r="M97" s="209"/>
      <c r="N97" s="501"/>
      <c r="O97" s="501"/>
      <c r="P97" s="203"/>
      <c r="Q97" s="203"/>
      <c r="R97" s="208"/>
      <c r="S97" s="205"/>
      <c r="T97" s="526"/>
      <c r="U97" s="203"/>
      <c r="V97" s="203"/>
      <c r="W97" s="208"/>
      <c r="X97" s="205"/>
      <c r="Y97" s="526"/>
      <c r="Z97" s="203"/>
      <c r="AA97" s="203"/>
      <c r="AB97" s="208"/>
      <c r="AC97" s="205"/>
      <c r="AD97" s="526"/>
      <c r="AE97" s="203"/>
      <c r="AF97" s="203"/>
      <c r="AG97" s="208"/>
      <c r="AH97" s="205"/>
      <c r="AI97" s="526"/>
      <c r="AJ97" s="203"/>
      <c r="AK97" s="203"/>
      <c r="AL97" s="208"/>
      <c r="AM97" s="205"/>
      <c r="AN97" s="526"/>
      <c r="AO97" s="203"/>
      <c r="AP97" s="203"/>
      <c r="AQ97" s="208"/>
      <c r="AR97" s="205"/>
      <c r="AS97" s="526"/>
      <c r="AT97" s="203"/>
      <c r="AU97" s="203"/>
      <c r="AV97" s="208"/>
      <c r="AW97" s="205"/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78">U102+1</f>
        <v>45904</v>
      </c>
      <c r="AA102" s="588"/>
      <c r="AB102" s="588"/>
      <c r="AC102" s="588"/>
      <c r="AD102" s="588"/>
      <c r="AE102" s="589">
        <f t="shared" ref="AE102" si="79">Z102+1</f>
        <v>45905</v>
      </c>
      <c r="AF102" s="590"/>
      <c r="AG102" s="590"/>
      <c r="AH102" s="590"/>
      <c r="AI102" s="590"/>
      <c r="AJ102" s="591">
        <f t="shared" ref="AJ102" si="80">AE102+1</f>
        <v>45906</v>
      </c>
      <c r="AK102" s="592"/>
      <c r="AL102" s="592"/>
      <c r="AM102" s="592"/>
      <c r="AN102" s="593"/>
      <c r="AO102" s="589">
        <f t="shared" ref="AO102" si="81">AJ102+1</f>
        <v>45907</v>
      </c>
      <c r="AP102" s="590"/>
      <c r="AQ102" s="590"/>
      <c r="AR102" s="590"/>
      <c r="AS102" s="590"/>
      <c r="AT102" s="591">
        <f t="shared" ref="AT102" si="82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83">Z102</f>
        <v>45904</v>
      </c>
      <c r="AA103" s="594"/>
      <c r="AB103" s="594"/>
      <c r="AC103" s="594"/>
      <c r="AD103" s="594"/>
      <c r="AE103" s="595">
        <f t="shared" ref="AE103" si="84">AE102</f>
        <v>45905</v>
      </c>
      <c r="AF103" s="595"/>
      <c r="AG103" s="595"/>
      <c r="AH103" s="595"/>
      <c r="AI103" s="595"/>
      <c r="AJ103" s="596">
        <f t="shared" ref="AJ103" si="85">AJ102</f>
        <v>45906</v>
      </c>
      <c r="AK103" s="597"/>
      <c r="AL103" s="597"/>
      <c r="AM103" s="597"/>
      <c r="AN103" s="598"/>
      <c r="AO103" s="595">
        <f t="shared" ref="AO103" si="86">AO102</f>
        <v>45907</v>
      </c>
      <c r="AP103" s="595"/>
      <c r="AQ103" s="595"/>
      <c r="AR103" s="595"/>
      <c r="AS103" s="595"/>
      <c r="AT103" s="596">
        <f t="shared" ref="AT103" si="87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315</v>
      </c>
      <c r="C107" s="203">
        <v>1</v>
      </c>
      <c r="D107" s="206" t="s">
        <v>314</v>
      </c>
      <c r="E107" s="203">
        <v>24</v>
      </c>
      <c r="F107" s="203">
        <v>2000</v>
      </c>
      <c r="G107" s="208">
        <f t="shared" ref="G107" si="88">F107/E107</f>
        <v>83.333333333333329</v>
      </c>
      <c r="H107" s="526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27">
        <f>IFERROR(AVERAGE(K107:K121),"-")</f>
        <v>71.662847837670725</v>
      </c>
      <c r="M107" s="209">
        <f>RANK(K107, K$107:$K$121)</f>
        <v>1</v>
      </c>
      <c r="N107" s="501"/>
      <c r="O107" s="501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26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26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26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26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26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26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26">
        <f>AVERAGE(AV107:AV121)</f>
        <v>71.750841750841815</v>
      </c>
    </row>
    <row r="108" spans="2:50" ht="14.25" hidden="1" customHeight="1" outlineLevel="1">
      <c r="B108" s="501"/>
      <c r="C108" s="203">
        <v>2</v>
      </c>
      <c r="D108" s="206"/>
      <c r="E108" s="203"/>
      <c r="F108" s="203"/>
      <c r="G108" s="208"/>
      <c r="H108" s="526"/>
      <c r="I108" s="209"/>
      <c r="J108" s="209"/>
      <c r="K108" s="210"/>
      <c r="L108" s="527"/>
      <c r="M108" s="209"/>
      <c r="N108" s="501"/>
      <c r="O108" s="501"/>
      <c r="P108" s="203"/>
      <c r="Q108" s="203"/>
      <c r="R108" s="208"/>
      <c r="S108" s="205"/>
      <c r="T108" s="526"/>
      <c r="U108" s="203"/>
      <c r="V108" s="203"/>
      <c r="W108" s="208"/>
      <c r="X108" s="205"/>
      <c r="Y108" s="526"/>
      <c r="Z108" s="203"/>
      <c r="AA108" s="203"/>
      <c r="AB108" s="208"/>
      <c r="AC108" s="205"/>
      <c r="AD108" s="526"/>
      <c r="AE108" s="203"/>
      <c r="AF108" s="203"/>
      <c r="AG108" s="208"/>
      <c r="AH108" s="205"/>
      <c r="AI108" s="526"/>
      <c r="AJ108" s="203"/>
      <c r="AK108" s="203"/>
      <c r="AL108" s="208"/>
      <c r="AM108" s="205"/>
      <c r="AN108" s="526"/>
      <c r="AO108" s="203"/>
      <c r="AP108" s="203"/>
      <c r="AQ108" s="208"/>
      <c r="AR108" s="205"/>
      <c r="AS108" s="526"/>
      <c r="AT108" s="203"/>
      <c r="AU108" s="203"/>
      <c r="AV108" s="208"/>
      <c r="AW108" s="205"/>
      <c r="AX108" s="526"/>
    </row>
    <row r="109" spans="2:50" ht="14.25" hidden="1" customHeight="1" outlineLevel="1">
      <c r="B109" s="501"/>
      <c r="C109" s="203">
        <v>3</v>
      </c>
      <c r="D109" s="206"/>
      <c r="E109" s="203"/>
      <c r="F109" s="203"/>
      <c r="G109" s="208"/>
      <c r="H109" s="526"/>
      <c r="I109" s="209"/>
      <c r="J109" s="209"/>
      <c r="K109" s="210"/>
      <c r="L109" s="527"/>
      <c r="M109" s="209"/>
      <c r="N109" s="501"/>
      <c r="O109" s="501"/>
      <c r="P109" s="203"/>
      <c r="Q109" s="203"/>
      <c r="R109" s="208"/>
      <c r="S109" s="205"/>
      <c r="T109" s="526"/>
      <c r="U109" s="203"/>
      <c r="V109" s="203"/>
      <c r="W109" s="208"/>
      <c r="X109" s="205"/>
      <c r="Y109" s="526"/>
      <c r="Z109" s="203"/>
      <c r="AA109" s="203"/>
      <c r="AB109" s="208"/>
      <c r="AC109" s="205"/>
      <c r="AD109" s="526"/>
      <c r="AE109" s="203"/>
      <c r="AF109" s="203"/>
      <c r="AG109" s="208"/>
      <c r="AH109" s="205"/>
      <c r="AI109" s="526"/>
      <c r="AJ109" s="203"/>
      <c r="AK109" s="203"/>
      <c r="AL109" s="208"/>
      <c r="AM109" s="205"/>
      <c r="AN109" s="526"/>
      <c r="AO109" s="203"/>
      <c r="AP109" s="203"/>
      <c r="AQ109" s="208"/>
      <c r="AR109" s="205"/>
      <c r="AS109" s="526"/>
      <c r="AT109" s="203"/>
      <c r="AU109" s="203"/>
      <c r="AV109" s="208"/>
      <c r="AW109" s="205"/>
      <c r="AX109" s="526"/>
    </row>
    <row r="110" spans="2:50" ht="14.25" hidden="1" customHeight="1" outlineLevel="1">
      <c r="B110" s="501"/>
      <c r="C110" s="203">
        <v>4</v>
      </c>
      <c r="D110" s="206"/>
      <c r="E110" s="203"/>
      <c r="F110" s="203"/>
      <c r="G110" s="208"/>
      <c r="H110" s="526"/>
      <c r="I110" s="209"/>
      <c r="J110" s="209"/>
      <c r="K110" s="210"/>
      <c r="L110" s="527"/>
      <c r="M110" s="209"/>
      <c r="N110" s="501"/>
      <c r="O110" s="501"/>
      <c r="P110" s="203"/>
      <c r="Q110" s="203"/>
      <c r="R110" s="208"/>
      <c r="S110" s="205"/>
      <c r="T110" s="526"/>
      <c r="U110" s="203"/>
      <c r="V110" s="203"/>
      <c r="W110" s="208"/>
      <c r="X110" s="205"/>
      <c r="Y110" s="526"/>
      <c r="Z110" s="203"/>
      <c r="AA110" s="203"/>
      <c r="AB110" s="208"/>
      <c r="AC110" s="205"/>
      <c r="AD110" s="526"/>
      <c r="AE110" s="203"/>
      <c r="AF110" s="203"/>
      <c r="AG110" s="208"/>
      <c r="AH110" s="205"/>
      <c r="AI110" s="526"/>
      <c r="AJ110" s="203"/>
      <c r="AK110" s="203"/>
      <c r="AL110" s="208"/>
      <c r="AM110" s="205"/>
      <c r="AN110" s="526"/>
      <c r="AO110" s="203"/>
      <c r="AP110" s="203"/>
      <c r="AQ110" s="208"/>
      <c r="AR110" s="205"/>
      <c r="AS110" s="526"/>
      <c r="AT110" s="203"/>
      <c r="AU110" s="203"/>
      <c r="AV110" s="208"/>
      <c r="AW110" s="205"/>
      <c r="AX110" s="526"/>
    </row>
    <row r="111" spans="2:50" ht="14.25" hidden="1" customHeight="1" outlineLevel="1">
      <c r="B111" s="501"/>
      <c r="C111" s="203">
        <v>5</v>
      </c>
      <c r="D111" s="206"/>
      <c r="E111" s="203"/>
      <c r="F111" s="203"/>
      <c r="G111" s="208"/>
      <c r="H111" s="526"/>
      <c r="I111" s="209"/>
      <c r="J111" s="209"/>
      <c r="K111" s="210"/>
      <c r="L111" s="527"/>
      <c r="M111" s="209"/>
      <c r="N111" s="501"/>
      <c r="O111" s="501"/>
      <c r="P111" s="203"/>
      <c r="Q111" s="203"/>
      <c r="R111" s="208"/>
      <c r="S111" s="205"/>
      <c r="T111" s="526"/>
      <c r="U111" s="203"/>
      <c r="V111" s="203"/>
      <c r="W111" s="208"/>
      <c r="X111" s="205"/>
      <c r="Y111" s="526"/>
      <c r="Z111" s="203"/>
      <c r="AA111" s="203"/>
      <c r="AB111" s="208"/>
      <c r="AC111" s="205"/>
      <c r="AD111" s="526"/>
      <c r="AE111" s="203"/>
      <c r="AF111" s="203"/>
      <c r="AG111" s="208"/>
      <c r="AH111" s="205"/>
      <c r="AI111" s="526"/>
      <c r="AJ111" s="203"/>
      <c r="AK111" s="203"/>
      <c r="AL111" s="208"/>
      <c r="AM111" s="205"/>
      <c r="AN111" s="526"/>
      <c r="AO111" s="203"/>
      <c r="AP111" s="203"/>
      <c r="AQ111" s="208"/>
      <c r="AR111" s="205"/>
      <c r="AS111" s="526"/>
      <c r="AT111" s="203"/>
      <c r="AU111" s="203"/>
      <c r="AV111" s="208"/>
      <c r="AW111" s="205"/>
      <c r="AX111" s="526"/>
    </row>
    <row r="112" spans="2:50" ht="14.25" hidden="1" customHeight="1" outlineLevel="1">
      <c r="B112" s="501"/>
      <c r="C112" s="203">
        <v>6</v>
      </c>
      <c r="D112" s="206"/>
      <c r="E112" s="203"/>
      <c r="F112" s="203"/>
      <c r="G112" s="208"/>
      <c r="H112" s="526"/>
      <c r="I112" s="209"/>
      <c r="J112" s="209"/>
      <c r="K112" s="210"/>
      <c r="L112" s="527"/>
      <c r="M112" s="209"/>
      <c r="N112" s="501"/>
      <c r="O112" s="501"/>
      <c r="P112" s="203"/>
      <c r="Q112" s="203"/>
      <c r="R112" s="208"/>
      <c r="S112" s="205"/>
      <c r="T112" s="526"/>
      <c r="U112" s="203"/>
      <c r="V112" s="203"/>
      <c r="W112" s="208"/>
      <c r="X112" s="205"/>
      <c r="Y112" s="526"/>
      <c r="Z112" s="203"/>
      <c r="AA112" s="203"/>
      <c r="AB112" s="208"/>
      <c r="AC112" s="205"/>
      <c r="AD112" s="526"/>
      <c r="AE112" s="203"/>
      <c r="AF112" s="203"/>
      <c r="AG112" s="208"/>
      <c r="AH112" s="205"/>
      <c r="AI112" s="526"/>
      <c r="AJ112" s="203"/>
      <c r="AK112" s="203"/>
      <c r="AL112" s="208"/>
      <c r="AM112" s="205"/>
      <c r="AN112" s="526"/>
      <c r="AO112" s="203"/>
      <c r="AP112" s="203"/>
      <c r="AQ112" s="208"/>
      <c r="AR112" s="205"/>
      <c r="AS112" s="526"/>
      <c r="AT112" s="203"/>
      <c r="AU112" s="203"/>
      <c r="AV112" s="208"/>
      <c r="AW112" s="205"/>
      <c r="AX112" s="526"/>
    </row>
    <row r="113" spans="2:50" ht="14.25" hidden="1" customHeight="1" outlineLevel="1">
      <c r="B113" s="501"/>
      <c r="C113" s="203">
        <v>7</v>
      </c>
      <c r="D113" s="206"/>
      <c r="E113" s="203"/>
      <c r="F113" s="203"/>
      <c r="G113" s="208"/>
      <c r="H113" s="526"/>
      <c r="I113" s="209"/>
      <c r="J113" s="209"/>
      <c r="K113" s="210"/>
      <c r="L113" s="527"/>
      <c r="M113" s="209"/>
      <c r="N113" s="501"/>
      <c r="O113" s="501"/>
      <c r="P113" s="203"/>
      <c r="Q113" s="203"/>
      <c r="R113" s="208"/>
      <c r="S113" s="205"/>
      <c r="T113" s="526"/>
      <c r="U113" s="203"/>
      <c r="V113" s="203"/>
      <c r="W113" s="208"/>
      <c r="X113" s="205"/>
      <c r="Y113" s="526"/>
      <c r="Z113" s="203"/>
      <c r="AA113" s="203"/>
      <c r="AB113" s="208"/>
      <c r="AC113" s="205"/>
      <c r="AD113" s="526"/>
      <c r="AE113" s="203"/>
      <c r="AF113" s="203"/>
      <c r="AG113" s="208"/>
      <c r="AH113" s="205"/>
      <c r="AI113" s="526"/>
      <c r="AJ113" s="203"/>
      <c r="AK113" s="203"/>
      <c r="AL113" s="208"/>
      <c r="AM113" s="205"/>
      <c r="AN113" s="526"/>
      <c r="AO113" s="203"/>
      <c r="AP113" s="203"/>
      <c r="AQ113" s="208"/>
      <c r="AR113" s="205"/>
      <c r="AS113" s="526"/>
      <c r="AT113" s="203"/>
      <c r="AU113" s="203"/>
      <c r="AV113" s="208"/>
      <c r="AW113" s="205"/>
      <c r="AX113" s="526"/>
    </row>
    <row r="114" spans="2:50" ht="14.25" hidden="1" customHeight="1" outlineLevel="1">
      <c r="B114" s="501"/>
      <c r="C114" s="203">
        <v>8</v>
      </c>
      <c r="D114" s="206"/>
      <c r="E114" s="203"/>
      <c r="F114" s="203"/>
      <c r="G114" s="208"/>
      <c r="H114" s="526"/>
      <c r="I114" s="209"/>
      <c r="J114" s="209"/>
      <c r="K114" s="210"/>
      <c r="L114" s="527"/>
      <c r="M114" s="209"/>
      <c r="N114" s="501"/>
      <c r="O114" s="501"/>
      <c r="P114" s="203"/>
      <c r="Q114" s="203"/>
      <c r="R114" s="208"/>
      <c r="S114" s="205"/>
      <c r="T114" s="526"/>
      <c r="U114" s="203"/>
      <c r="V114" s="203"/>
      <c r="W114" s="208"/>
      <c r="X114" s="205"/>
      <c r="Y114" s="526"/>
      <c r="Z114" s="203"/>
      <c r="AA114" s="203"/>
      <c r="AB114" s="208"/>
      <c r="AC114" s="205"/>
      <c r="AD114" s="526"/>
      <c r="AE114" s="203"/>
      <c r="AF114" s="203"/>
      <c r="AG114" s="208"/>
      <c r="AH114" s="205"/>
      <c r="AI114" s="526"/>
      <c r="AJ114" s="203"/>
      <c r="AK114" s="203"/>
      <c r="AL114" s="208"/>
      <c r="AM114" s="205"/>
      <c r="AN114" s="526"/>
      <c r="AO114" s="203"/>
      <c r="AP114" s="203"/>
      <c r="AQ114" s="208"/>
      <c r="AR114" s="205"/>
      <c r="AS114" s="526"/>
      <c r="AT114" s="203"/>
      <c r="AU114" s="203"/>
      <c r="AV114" s="208"/>
      <c r="AW114" s="205"/>
      <c r="AX114" s="526"/>
    </row>
    <row r="115" spans="2:50" ht="14.25" hidden="1" customHeight="1" outlineLevel="1">
      <c r="B115" s="501"/>
      <c r="C115" s="203">
        <v>9</v>
      </c>
      <c r="D115" s="206"/>
      <c r="E115" s="203"/>
      <c r="F115" s="203"/>
      <c r="G115" s="208"/>
      <c r="H115" s="526"/>
      <c r="I115" s="209"/>
      <c r="J115" s="209"/>
      <c r="K115" s="210"/>
      <c r="L115" s="527"/>
      <c r="M115" s="209"/>
      <c r="N115" s="501"/>
      <c r="O115" s="501"/>
      <c r="P115" s="203"/>
      <c r="Q115" s="203"/>
      <c r="R115" s="208"/>
      <c r="S115" s="205"/>
      <c r="T115" s="526"/>
      <c r="U115" s="203"/>
      <c r="V115" s="203"/>
      <c r="W115" s="208"/>
      <c r="X115" s="205"/>
      <c r="Y115" s="526"/>
      <c r="Z115" s="203"/>
      <c r="AA115" s="203"/>
      <c r="AB115" s="208"/>
      <c r="AC115" s="205"/>
      <c r="AD115" s="526"/>
      <c r="AE115" s="203"/>
      <c r="AF115" s="203"/>
      <c r="AG115" s="208"/>
      <c r="AH115" s="205"/>
      <c r="AI115" s="526"/>
      <c r="AJ115" s="203"/>
      <c r="AK115" s="203"/>
      <c r="AL115" s="208"/>
      <c r="AM115" s="205"/>
      <c r="AN115" s="526"/>
      <c r="AO115" s="203"/>
      <c r="AP115" s="203"/>
      <c r="AQ115" s="208"/>
      <c r="AR115" s="205"/>
      <c r="AS115" s="526"/>
      <c r="AT115" s="203"/>
      <c r="AU115" s="203"/>
      <c r="AV115" s="208"/>
      <c r="AW115" s="205"/>
      <c r="AX115" s="526"/>
    </row>
    <row r="116" spans="2:50" ht="14.25" hidden="1" customHeight="1" outlineLevel="1">
      <c r="B116" s="501"/>
      <c r="C116" s="203">
        <v>10</v>
      </c>
      <c r="D116" s="206"/>
      <c r="E116" s="203"/>
      <c r="F116" s="203"/>
      <c r="G116" s="208"/>
      <c r="H116" s="526"/>
      <c r="I116" s="209"/>
      <c r="J116" s="209"/>
      <c r="K116" s="210"/>
      <c r="L116" s="527"/>
      <c r="M116" s="209"/>
      <c r="N116" s="501"/>
      <c r="O116" s="501"/>
      <c r="P116" s="203"/>
      <c r="Q116" s="203"/>
      <c r="R116" s="208"/>
      <c r="S116" s="205"/>
      <c r="T116" s="526"/>
      <c r="U116" s="203"/>
      <c r="V116" s="203"/>
      <c r="W116" s="208"/>
      <c r="X116" s="205"/>
      <c r="Y116" s="526"/>
      <c r="Z116" s="203"/>
      <c r="AA116" s="203"/>
      <c r="AB116" s="208"/>
      <c r="AC116" s="205"/>
      <c r="AD116" s="526"/>
      <c r="AE116" s="203"/>
      <c r="AF116" s="203"/>
      <c r="AG116" s="208"/>
      <c r="AH116" s="205"/>
      <c r="AI116" s="526"/>
      <c r="AJ116" s="203"/>
      <c r="AK116" s="203"/>
      <c r="AL116" s="208"/>
      <c r="AM116" s="205"/>
      <c r="AN116" s="526"/>
      <c r="AO116" s="203"/>
      <c r="AP116" s="203"/>
      <c r="AQ116" s="208"/>
      <c r="AR116" s="205"/>
      <c r="AS116" s="526"/>
      <c r="AT116" s="203"/>
      <c r="AU116" s="203"/>
      <c r="AV116" s="208"/>
      <c r="AW116" s="205"/>
      <c r="AX116" s="526"/>
    </row>
    <row r="117" spans="2:50" ht="14.25" hidden="1" customHeight="1" outlineLevel="1">
      <c r="B117" s="501"/>
      <c r="C117" s="203">
        <v>11</v>
      </c>
      <c r="D117" s="206"/>
      <c r="E117" s="203"/>
      <c r="F117" s="203"/>
      <c r="G117" s="208"/>
      <c r="H117" s="526"/>
      <c r="I117" s="209"/>
      <c r="J117" s="209"/>
      <c r="K117" s="210"/>
      <c r="L117" s="527"/>
      <c r="M117" s="209"/>
      <c r="N117" s="501"/>
      <c r="O117" s="501"/>
      <c r="P117" s="203"/>
      <c r="Q117" s="203"/>
      <c r="R117" s="208"/>
      <c r="S117" s="205"/>
      <c r="T117" s="526"/>
      <c r="U117" s="203"/>
      <c r="V117" s="203"/>
      <c r="W117" s="208"/>
      <c r="X117" s="205"/>
      <c r="Y117" s="526"/>
      <c r="Z117" s="203"/>
      <c r="AA117" s="203"/>
      <c r="AB117" s="208"/>
      <c r="AC117" s="205"/>
      <c r="AD117" s="526"/>
      <c r="AE117" s="203"/>
      <c r="AF117" s="203"/>
      <c r="AG117" s="208"/>
      <c r="AH117" s="205"/>
      <c r="AI117" s="526"/>
      <c r="AJ117" s="203"/>
      <c r="AK117" s="203"/>
      <c r="AL117" s="208"/>
      <c r="AM117" s="205"/>
      <c r="AN117" s="526"/>
      <c r="AO117" s="203"/>
      <c r="AP117" s="203"/>
      <c r="AQ117" s="208"/>
      <c r="AR117" s="205"/>
      <c r="AS117" s="526"/>
      <c r="AT117" s="203"/>
      <c r="AU117" s="203"/>
      <c r="AV117" s="208"/>
      <c r="AW117" s="205"/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3"/>
      <c r="W121" s="208"/>
      <c r="X121" s="205"/>
      <c r="Y121" s="526"/>
      <c r="Z121" s="203"/>
      <c r="AA121" s="203"/>
      <c r="AB121" s="208"/>
      <c r="AC121" s="205"/>
      <c r="AD121" s="526"/>
      <c r="AE121" s="203"/>
      <c r="AF121" s="203"/>
      <c r="AG121" s="208"/>
      <c r="AH121" s="205"/>
      <c r="AI121" s="526"/>
      <c r="AJ121" s="203"/>
      <c r="AK121" s="203"/>
      <c r="AL121" s="208"/>
      <c r="AM121" s="205"/>
      <c r="AN121" s="526"/>
      <c r="AO121" s="203"/>
      <c r="AP121" s="203"/>
      <c r="AQ121" s="208"/>
      <c r="AR121" s="205"/>
      <c r="AS121" s="526"/>
      <c r="AT121" s="203"/>
      <c r="AU121" s="203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96">U122+1</f>
        <v>45911</v>
      </c>
      <c r="AA122" s="588"/>
      <c r="AB122" s="588"/>
      <c r="AC122" s="588"/>
      <c r="AD122" s="588"/>
      <c r="AE122" s="589">
        <f t="shared" ref="AE122" si="97">Z122+1</f>
        <v>45912</v>
      </c>
      <c r="AF122" s="590"/>
      <c r="AG122" s="590"/>
      <c r="AH122" s="590"/>
      <c r="AI122" s="590"/>
      <c r="AJ122" s="591">
        <f t="shared" ref="AJ122" si="98">AE122+1</f>
        <v>45913</v>
      </c>
      <c r="AK122" s="592"/>
      <c r="AL122" s="592"/>
      <c r="AM122" s="592"/>
      <c r="AN122" s="593"/>
      <c r="AO122" s="589">
        <f t="shared" ref="AO122" si="99">AJ122+1</f>
        <v>45914</v>
      </c>
      <c r="AP122" s="590"/>
      <c r="AQ122" s="590"/>
      <c r="AR122" s="590"/>
      <c r="AS122" s="590"/>
      <c r="AT122" s="591">
        <f t="shared" ref="AT122" si="100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01">Z122</f>
        <v>45911</v>
      </c>
      <c r="AA123" s="594"/>
      <c r="AB123" s="594"/>
      <c r="AC123" s="594"/>
      <c r="AD123" s="594"/>
      <c r="AE123" s="595">
        <f t="shared" ref="AE123" si="102">AE122</f>
        <v>45912</v>
      </c>
      <c r="AF123" s="595"/>
      <c r="AG123" s="595"/>
      <c r="AH123" s="595"/>
      <c r="AI123" s="595"/>
      <c r="AJ123" s="596">
        <f t="shared" ref="AJ123" si="103">AJ122</f>
        <v>45913</v>
      </c>
      <c r="AK123" s="597"/>
      <c r="AL123" s="597"/>
      <c r="AM123" s="597"/>
      <c r="AN123" s="598"/>
      <c r="AO123" s="595">
        <f t="shared" ref="AO123" si="104">AO122</f>
        <v>45914</v>
      </c>
      <c r="AP123" s="595"/>
      <c r="AQ123" s="595"/>
      <c r="AR123" s="595"/>
      <c r="AS123" s="595"/>
      <c r="AT123" s="596">
        <f t="shared" ref="AT123" si="105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315</v>
      </c>
      <c r="C127" s="203">
        <v>1</v>
      </c>
      <c r="D127" s="206" t="s">
        <v>314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26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27">
        <f>IFERROR(AVERAGE(K127:K141),"-")</f>
        <v>71.887346981418489</v>
      </c>
      <c r="M127" s="209">
        <f>RANK(K127, K$127:$K$141)</f>
        <v>1</v>
      </c>
      <c r="N127" s="501"/>
      <c r="O127" s="501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26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26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26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26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26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26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26">
        <f>AVERAGE(AV127:AV141)</f>
        <v>71.927966101694963</v>
      </c>
    </row>
    <row r="128" spans="2:50" ht="14.25" hidden="1" customHeight="1" outlineLevel="1">
      <c r="B128" s="501"/>
      <c r="C128" s="203">
        <v>2</v>
      </c>
      <c r="D128" s="206"/>
      <c r="E128" s="203"/>
      <c r="F128" s="203"/>
      <c r="G128" s="208"/>
      <c r="H128" s="526"/>
      <c r="I128" s="209"/>
      <c r="J128" s="209"/>
      <c r="K128" s="210"/>
      <c r="L128" s="527"/>
      <c r="M128" s="209"/>
      <c r="N128" s="501"/>
      <c r="O128" s="501"/>
      <c r="P128" s="203"/>
      <c r="Q128" s="203"/>
      <c r="R128" s="208"/>
      <c r="S128" s="205"/>
      <c r="T128" s="526"/>
      <c r="U128" s="203"/>
      <c r="V128" s="203"/>
      <c r="W128" s="208"/>
      <c r="X128" s="205"/>
      <c r="Y128" s="526"/>
      <c r="Z128" s="203"/>
      <c r="AA128" s="203"/>
      <c r="AB128" s="208"/>
      <c r="AC128" s="205"/>
      <c r="AD128" s="526"/>
      <c r="AE128" s="203"/>
      <c r="AF128" s="203"/>
      <c r="AG128" s="208"/>
      <c r="AH128" s="205"/>
      <c r="AI128" s="526"/>
      <c r="AJ128" s="203"/>
      <c r="AK128" s="203"/>
      <c r="AL128" s="208"/>
      <c r="AM128" s="205"/>
      <c r="AN128" s="526"/>
      <c r="AO128" s="203"/>
      <c r="AP128" s="203"/>
      <c r="AQ128" s="208"/>
      <c r="AR128" s="205"/>
      <c r="AS128" s="526"/>
      <c r="AT128" s="203"/>
      <c r="AU128" s="203"/>
      <c r="AV128" s="208"/>
      <c r="AW128" s="205"/>
      <c r="AX128" s="526"/>
    </row>
    <row r="129" spans="2:50" ht="14.25" hidden="1" customHeight="1" outlineLevel="1">
      <c r="B129" s="501"/>
      <c r="C129" s="203">
        <v>3</v>
      </c>
      <c r="D129" s="206"/>
      <c r="E129" s="203"/>
      <c r="F129" s="203"/>
      <c r="G129" s="208"/>
      <c r="H129" s="526"/>
      <c r="I129" s="209"/>
      <c r="J129" s="209"/>
      <c r="K129" s="210"/>
      <c r="L129" s="527"/>
      <c r="M129" s="209"/>
      <c r="N129" s="501"/>
      <c r="O129" s="501"/>
      <c r="P129" s="203"/>
      <c r="Q129" s="203"/>
      <c r="R129" s="208"/>
      <c r="S129" s="205"/>
      <c r="T129" s="526"/>
      <c r="U129" s="203"/>
      <c r="V129" s="203"/>
      <c r="W129" s="208"/>
      <c r="X129" s="205"/>
      <c r="Y129" s="526"/>
      <c r="Z129" s="203"/>
      <c r="AA129" s="203"/>
      <c r="AB129" s="208"/>
      <c r="AC129" s="205"/>
      <c r="AD129" s="526"/>
      <c r="AE129" s="203"/>
      <c r="AF129" s="203"/>
      <c r="AG129" s="208"/>
      <c r="AH129" s="205"/>
      <c r="AI129" s="526"/>
      <c r="AJ129" s="203"/>
      <c r="AK129" s="203"/>
      <c r="AL129" s="208"/>
      <c r="AM129" s="205"/>
      <c r="AN129" s="526"/>
      <c r="AO129" s="203"/>
      <c r="AP129" s="203"/>
      <c r="AQ129" s="208"/>
      <c r="AR129" s="205"/>
      <c r="AS129" s="526"/>
      <c r="AT129" s="203"/>
      <c r="AU129" s="203"/>
      <c r="AV129" s="208"/>
      <c r="AW129" s="205"/>
      <c r="AX129" s="526"/>
    </row>
    <row r="130" spans="2:50" ht="14.25" hidden="1" customHeight="1" outlineLevel="1">
      <c r="B130" s="501"/>
      <c r="C130" s="203">
        <v>4</v>
      </c>
      <c r="D130" s="206"/>
      <c r="E130" s="203"/>
      <c r="F130" s="203"/>
      <c r="G130" s="208"/>
      <c r="H130" s="526"/>
      <c r="I130" s="209"/>
      <c r="J130" s="209"/>
      <c r="K130" s="210"/>
      <c r="L130" s="527"/>
      <c r="M130" s="209"/>
      <c r="N130" s="501"/>
      <c r="O130" s="501"/>
      <c r="P130" s="203"/>
      <c r="Q130" s="203"/>
      <c r="R130" s="208"/>
      <c r="S130" s="205"/>
      <c r="T130" s="526"/>
      <c r="U130" s="203"/>
      <c r="V130" s="203"/>
      <c r="W130" s="208"/>
      <c r="X130" s="205"/>
      <c r="Y130" s="526"/>
      <c r="Z130" s="203"/>
      <c r="AA130" s="203"/>
      <c r="AB130" s="208"/>
      <c r="AC130" s="205"/>
      <c r="AD130" s="526"/>
      <c r="AE130" s="203"/>
      <c r="AF130" s="203"/>
      <c r="AG130" s="208"/>
      <c r="AH130" s="205"/>
      <c r="AI130" s="526"/>
      <c r="AJ130" s="203"/>
      <c r="AK130" s="203"/>
      <c r="AL130" s="208"/>
      <c r="AM130" s="205"/>
      <c r="AN130" s="526"/>
      <c r="AO130" s="203"/>
      <c r="AP130" s="203"/>
      <c r="AQ130" s="208"/>
      <c r="AR130" s="205"/>
      <c r="AS130" s="526"/>
      <c r="AT130" s="203"/>
      <c r="AU130" s="203"/>
      <c r="AV130" s="208"/>
      <c r="AW130" s="205"/>
      <c r="AX130" s="526"/>
    </row>
    <row r="131" spans="2:50" ht="14.25" hidden="1" customHeight="1" outlineLevel="1">
      <c r="B131" s="501"/>
      <c r="C131" s="203">
        <v>5</v>
      </c>
      <c r="D131" s="206"/>
      <c r="E131" s="203"/>
      <c r="F131" s="203"/>
      <c r="G131" s="208"/>
      <c r="H131" s="526"/>
      <c r="I131" s="209"/>
      <c r="J131" s="209"/>
      <c r="K131" s="210"/>
      <c r="L131" s="527"/>
      <c r="M131" s="209"/>
      <c r="N131" s="501"/>
      <c r="O131" s="501"/>
      <c r="P131" s="203"/>
      <c r="Q131" s="203"/>
      <c r="R131" s="208"/>
      <c r="S131" s="205"/>
      <c r="T131" s="526"/>
      <c r="U131" s="203"/>
      <c r="V131" s="203"/>
      <c r="W131" s="208"/>
      <c r="X131" s="205"/>
      <c r="Y131" s="526"/>
      <c r="Z131" s="203"/>
      <c r="AA131" s="203"/>
      <c r="AB131" s="208"/>
      <c r="AC131" s="205"/>
      <c r="AD131" s="526"/>
      <c r="AE131" s="203"/>
      <c r="AF131" s="203"/>
      <c r="AG131" s="208"/>
      <c r="AH131" s="205"/>
      <c r="AI131" s="526"/>
      <c r="AJ131" s="203"/>
      <c r="AK131" s="203"/>
      <c r="AL131" s="208"/>
      <c r="AM131" s="205"/>
      <c r="AN131" s="526"/>
      <c r="AO131" s="203"/>
      <c r="AP131" s="203"/>
      <c r="AQ131" s="208"/>
      <c r="AR131" s="205"/>
      <c r="AS131" s="526"/>
      <c r="AT131" s="203"/>
      <c r="AU131" s="203"/>
      <c r="AV131" s="208"/>
      <c r="AW131" s="205"/>
      <c r="AX131" s="526"/>
    </row>
    <row r="132" spans="2:50" ht="14.25" hidden="1" customHeight="1" outlineLevel="1">
      <c r="B132" s="501"/>
      <c r="C132" s="203">
        <v>6</v>
      </c>
      <c r="D132" s="206"/>
      <c r="E132" s="203"/>
      <c r="F132" s="203"/>
      <c r="G132" s="208"/>
      <c r="H132" s="526"/>
      <c r="I132" s="209"/>
      <c r="J132" s="209"/>
      <c r="K132" s="210"/>
      <c r="L132" s="527"/>
      <c r="M132" s="209"/>
      <c r="N132" s="501"/>
      <c r="O132" s="501"/>
      <c r="P132" s="203"/>
      <c r="Q132" s="203"/>
      <c r="R132" s="208"/>
      <c r="S132" s="205"/>
      <c r="T132" s="526"/>
      <c r="U132" s="203"/>
      <c r="V132" s="203"/>
      <c r="W132" s="208"/>
      <c r="X132" s="205"/>
      <c r="Y132" s="526"/>
      <c r="Z132" s="203"/>
      <c r="AA132" s="203"/>
      <c r="AB132" s="208"/>
      <c r="AC132" s="205"/>
      <c r="AD132" s="526"/>
      <c r="AE132" s="203"/>
      <c r="AF132" s="203"/>
      <c r="AG132" s="208"/>
      <c r="AH132" s="205"/>
      <c r="AI132" s="526"/>
      <c r="AJ132" s="203"/>
      <c r="AK132" s="203"/>
      <c r="AL132" s="208"/>
      <c r="AM132" s="205"/>
      <c r="AN132" s="526"/>
      <c r="AO132" s="203"/>
      <c r="AP132" s="203"/>
      <c r="AQ132" s="208"/>
      <c r="AR132" s="205"/>
      <c r="AS132" s="526"/>
      <c r="AT132" s="203"/>
      <c r="AU132" s="203"/>
      <c r="AV132" s="208"/>
      <c r="AW132" s="205"/>
      <c r="AX132" s="526"/>
    </row>
    <row r="133" spans="2:50" ht="14.25" hidden="1" customHeight="1" outlineLevel="1">
      <c r="B133" s="501"/>
      <c r="C133" s="203">
        <v>7</v>
      </c>
      <c r="D133" s="206"/>
      <c r="E133" s="203"/>
      <c r="F133" s="203"/>
      <c r="G133" s="208"/>
      <c r="H133" s="526"/>
      <c r="I133" s="209"/>
      <c r="J133" s="209"/>
      <c r="K133" s="210"/>
      <c r="L133" s="527"/>
      <c r="M133" s="209"/>
      <c r="N133" s="501"/>
      <c r="O133" s="501"/>
      <c r="P133" s="203"/>
      <c r="Q133" s="203"/>
      <c r="R133" s="208"/>
      <c r="S133" s="205"/>
      <c r="T133" s="526"/>
      <c r="U133" s="203"/>
      <c r="V133" s="203"/>
      <c r="W133" s="208"/>
      <c r="X133" s="205"/>
      <c r="Y133" s="526"/>
      <c r="Z133" s="203"/>
      <c r="AA133" s="203"/>
      <c r="AB133" s="208"/>
      <c r="AC133" s="205"/>
      <c r="AD133" s="526"/>
      <c r="AE133" s="203"/>
      <c r="AF133" s="203"/>
      <c r="AG133" s="208"/>
      <c r="AH133" s="205"/>
      <c r="AI133" s="526"/>
      <c r="AJ133" s="203"/>
      <c r="AK133" s="203"/>
      <c r="AL133" s="208"/>
      <c r="AM133" s="205"/>
      <c r="AN133" s="526"/>
      <c r="AO133" s="203"/>
      <c r="AP133" s="203"/>
      <c r="AQ133" s="208"/>
      <c r="AR133" s="205"/>
      <c r="AS133" s="526"/>
      <c r="AT133" s="203"/>
      <c r="AU133" s="203"/>
      <c r="AV133" s="208"/>
      <c r="AW133" s="205"/>
      <c r="AX133" s="526"/>
    </row>
    <row r="134" spans="2:50" ht="14.25" hidden="1" customHeight="1" outlineLevel="1">
      <c r="B134" s="501"/>
      <c r="C134" s="203">
        <v>8</v>
      </c>
      <c r="D134" s="206"/>
      <c r="E134" s="203"/>
      <c r="F134" s="203"/>
      <c r="G134" s="208"/>
      <c r="H134" s="526"/>
      <c r="I134" s="209"/>
      <c r="J134" s="209"/>
      <c r="K134" s="210"/>
      <c r="L134" s="527"/>
      <c r="M134" s="209"/>
      <c r="N134" s="501"/>
      <c r="O134" s="501"/>
      <c r="P134" s="203"/>
      <c r="Q134" s="203"/>
      <c r="R134" s="208"/>
      <c r="S134" s="205"/>
      <c r="T134" s="526"/>
      <c r="U134" s="203"/>
      <c r="V134" s="203"/>
      <c r="W134" s="208"/>
      <c r="X134" s="205"/>
      <c r="Y134" s="526"/>
      <c r="Z134" s="203"/>
      <c r="AA134" s="203"/>
      <c r="AB134" s="208"/>
      <c r="AC134" s="205"/>
      <c r="AD134" s="526"/>
      <c r="AE134" s="203"/>
      <c r="AF134" s="203"/>
      <c r="AG134" s="208"/>
      <c r="AH134" s="205"/>
      <c r="AI134" s="526"/>
      <c r="AJ134" s="203"/>
      <c r="AK134" s="203"/>
      <c r="AL134" s="208"/>
      <c r="AM134" s="205"/>
      <c r="AN134" s="526"/>
      <c r="AO134" s="203"/>
      <c r="AP134" s="203"/>
      <c r="AQ134" s="208"/>
      <c r="AR134" s="205"/>
      <c r="AS134" s="526"/>
      <c r="AT134" s="203"/>
      <c r="AU134" s="203"/>
      <c r="AV134" s="208"/>
      <c r="AW134" s="205"/>
      <c r="AX134" s="526"/>
    </row>
    <row r="135" spans="2:50" ht="14.25" hidden="1" customHeight="1" outlineLevel="1">
      <c r="B135" s="501"/>
      <c r="C135" s="203">
        <v>9</v>
      </c>
      <c r="D135" s="206"/>
      <c r="E135" s="203"/>
      <c r="F135" s="203"/>
      <c r="G135" s="208"/>
      <c r="H135" s="526"/>
      <c r="I135" s="209"/>
      <c r="J135" s="209"/>
      <c r="K135" s="210"/>
      <c r="L135" s="527"/>
      <c r="M135" s="209"/>
      <c r="N135" s="501"/>
      <c r="O135" s="501"/>
      <c r="P135" s="203"/>
      <c r="Q135" s="203"/>
      <c r="R135" s="208"/>
      <c r="S135" s="205"/>
      <c r="T135" s="526"/>
      <c r="U135" s="203"/>
      <c r="V135" s="203"/>
      <c r="W135" s="208"/>
      <c r="X135" s="205"/>
      <c r="Y135" s="526"/>
      <c r="Z135" s="203"/>
      <c r="AA135" s="203"/>
      <c r="AB135" s="208"/>
      <c r="AC135" s="205"/>
      <c r="AD135" s="526"/>
      <c r="AE135" s="203"/>
      <c r="AF135" s="203"/>
      <c r="AG135" s="208"/>
      <c r="AH135" s="205"/>
      <c r="AI135" s="526"/>
      <c r="AJ135" s="203"/>
      <c r="AK135" s="203"/>
      <c r="AL135" s="208"/>
      <c r="AM135" s="205"/>
      <c r="AN135" s="526"/>
      <c r="AO135" s="203"/>
      <c r="AP135" s="203"/>
      <c r="AQ135" s="208"/>
      <c r="AR135" s="205"/>
      <c r="AS135" s="526"/>
      <c r="AT135" s="203"/>
      <c r="AU135" s="203"/>
      <c r="AV135" s="208"/>
      <c r="AW135" s="205"/>
      <c r="AX135" s="526"/>
    </row>
    <row r="136" spans="2:50" ht="14.25" hidden="1" customHeight="1" outlineLevel="1">
      <c r="B136" s="501"/>
      <c r="C136" s="203">
        <v>10</v>
      </c>
      <c r="D136" s="206"/>
      <c r="E136" s="203"/>
      <c r="F136" s="203"/>
      <c r="G136" s="208"/>
      <c r="H136" s="526"/>
      <c r="I136" s="209"/>
      <c r="J136" s="209"/>
      <c r="K136" s="210"/>
      <c r="L136" s="527"/>
      <c r="M136" s="209"/>
      <c r="N136" s="501"/>
      <c r="O136" s="501"/>
      <c r="P136" s="203"/>
      <c r="Q136" s="203"/>
      <c r="R136" s="208"/>
      <c r="S136" s="205"/>
      <c r="T136" s="526"/>
      <c r="U136" s="203"/>
      <c r="V136" s="203"/>
      <c r="W136" s="208"/>
      <c r="X136" s="205"/>
      <c r="Y136" s="526"/>
      <c r="Z136" s="203"/>
      <c r="AA136" s="203"/>
      <c r="AB136" s="208"/>
      <c r="AC136" s="205"/>
      <c r="AD136" s="526"/>
      <c r="AE136" s="203"/>
      <c r="AF136" s="203"/>
      <c r="AG136" s="208"/>
      <c r="AH136" s="205"/>
      <c r="AI136" s="526"/>
      <c r="AJ136" s="203"/>
      <c r="AK136" s="203"/>
      <c r="AL136" s="208"/>
      <c r="AM136" s="205"/>
      <c r="AN136" s="526"/>
      <c r="AO136" s="203"/>
      <c r="AP136" s="203"/>
      <c r="AQ136" s="208"/>
      <c r="AR136" s="205"/>
      <c r="AS136" s="526"/>
      <c r="AT136" s="203"/>
      <c r="AU136" s="203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14">U142+1</f>
        <v>45918</v>
      </c>
      <c r="AA142" s="588"/>
      <c r="AB142" s="588"/>
      <c r="AC142" s="588"/>
      <c r="AD142" s="588"/>
      <c r="AE142" s="589">
        <f t="shared" ref="AE142" si="115">Z142+1</f>
        <v>45919</v>
      </c>
      <c r="AF142" s="590"/>
      <c r="AG142" s="590"/>
      <c r="AH142" s="590"/>
      <c r="AI142" s="590"/>
      <c r="AJ142" s="591">
        <f t="shared" ref="AJ142" si="116">AE142+1</f>
        <v>45920</v>
      </c>
      <c r="AK142" s="592"/>
      <c r="AL142" s="592"/>
      <c r="AM142" s="592"/>
      <c r="AN142" s="593"/>
      <c r="AO142" s="589">
        <f t="shared" ref="AO142" si="117">AJ142+1</f>
        <v>45921</v>
      </c>
      <c r="AP142" s="590"/>
      <c r="AQ142" s="590"/>
      <c r="AR142" s="590"/>
      <c r="AS142" s="590"/>
      <c r="AT142" s="591">
        <f t="shared" ref="AT142" si="118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19">Z142</f>
        <v>45918</v>
      </c>
      <c r="AA143" s="594"/>
      <c r="AB143" s="594"/>
      <c r="AC143" s="594"/>
      <c r="AD143" s="594"/>
      <c r="AE143" s="595">
        <f t="shared" ref="AE143" si="120">AE142</f>
        <v>45919</v>
      </c>
      <c r="AF143" s="595"/>
      <c r="AG143" s="595"/>
      <c r="AH143" s="595"/>
      <c r="AI143" s="595"/>
      <c r="AJ143" s="596">
        <f t="shared" ref="AJ143" si="121">AJ142</f>
        <v>45920</v>
      </c>
      <c r="AK143" s="597"/>
      <c r="AL143" s="597"/>
      <c r="AM143" s="597"/>
      <c r="AN143" s="598"/>
      <c r="AO143" s="595">
        <f t="shared" ref="AO143" si="122">AO142</f>
        <v>45921</v>
      </c>
      <c r="AP143" s="595"/>
      <c r="AQ143" s="595"/>
      <c r="AR143" s="595"/>
      <c r="AS143" s="595"/>
      <c r="AT143" s="596">
        <f t="shared" ref="AT143" si="123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315</v>
      </c>
      <c r="C147" s="203">
        <v>1</v>
      </c>
      <c r="D147" s="206" t="s">
        <v>314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26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27">
        <f>IFERROR(AVERAGE(K147:K161),"-")</f>
        <v>72.090401275609466</v>
      </c>
      <c r="M147" s="209">
        <f>RANK(K147, K$147:$K$161)</f>
        <v>1</v>
      </c>
      <c r="N147" s="501"/>
      <c r="O147" s="501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26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26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26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26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26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26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26">
        <f>AVERAGE(AV147:AV161)</f>
        <v>72.103321033210378</v>
      </c>
    </row>
    <row r="148" spans="2:50" ht="14.25" hidden="1" customHeight="1" outlineLevel="1">
      <c r="B148" s="501"/>
      <c r="C148" s="203">
        <v>2</v>
      </c>
      <c r="D148" s="206"/>
      <c r="E148" s="203"/>
      <c r="F148" s="203"/>
      <c r="G148" s="208"/>
      <c r="H148" s="526"/>
      <c r="I148" s="209"/>
      <c r="J148" s="209"/>
      <c r="K148" s="210"/>
      <c r="L148" s="527"/>
      <c r="M148" s="209"/>
      <c r="N148" s="501"/>
      <c r="O148" s="501"/>
      <c r="P148" s="203"/>
      <c r="Q148" s="203"/>
      <c r="R148" s="208"/>
      <c r="S148" s="205"/>
      <c r="T148" s="526"/>
      <c r="U148" s="203"/>
      <c r="V148" s="203"/>
      <c r="W148" s="208"/>
      <c r="X148" s="205"/>
      <c r="Y148" s="526"/>
      <c r="Z148" s="203"/>
      <c r="AA148" s="203"/>
      <c r="AB148" s="208"/>
      <c r="AC148" s="205"/>
      <c r="AD148" s="526"/>
      <c r="AE148" s="203"/>
      <c r="AF148" s="203"/>
      <c r="AG148" s="208"/>
      <c r="AH148" s="205"/>
      <c r="AI148" s="526"/>
      <c r="AJ148" s="203"/>
      <c r="AK148" s="203"/>
      <c r="AL148" s="208"/>
      <c r="AM148" s="205"/>
      <c r="AN148" s="526"/>
      <c r="AO148" s="203"/>
      <c r="AP148" s="203"/>
      <c r="AQ148" s="208"/>
      <c r="AR148" s="205"/>
      <c r="AS148" s="526"/>
      <c r="AT148" s="203"/>
      <c r="AU148" s="203"/>
      <c r="AV148" s="208"/>
      <c r="AW148" s="205"/>
      <c r="AX148" s="526"/>
    </row>
    <row r="149" spans="2:50" ht="14.25" hidden="1" customHeight="1" outlineLevel="1">
      <c r="B149" s="501"/>
      <c r="C149" s="203">
        <v>3</v>
      </c>
      <c r="D149" s="206"/>
      <c r="E149" s="203"/>
      <c r="F149" s="203"/>
      <c r="G149" s="208"/>
      <c r="H149" s="526"/>
      <c r="I149" s="209"/>
      <c r="J149" s="209"/>
      <c r="K149" s="210"/>
      <c r="L149" s="527"/>
      <c r="M149" s="209"/>
      <c r="N149" s="501"/>
      <c r="O149" s="501"/>
      <c r="P149" s="203"/>
      <c r="Q149" s="203"/>
      <c r="R149" s="208"/>
      <c r="S149" s="205"/>
      <c r="T149" s="526"/>
      <c r="U149" s="203"/>
      <c r="V149" s="203"/>
      <c r="W149" s="208"/>
      <c r="X149" s="205"/>
      <c r="Y149" s="526"/>
      <c r="Z149" s="203"/>
      <c r="AA149" s="203"/>
      <c r="AB149" s="208"/>
      <c r="AC149" s="205"/>
      <c r="AD149" s="526"/>
      <c r="AE149" s="203"/>
      <c r="AF149" s="203"/>
      <c r="AG149" s="208"/>
      <c r="AH149" s="205"/>
      <c r="AI149" s="526"/>
      <c r="AJ149" s="203"/>
      <c r="AK149" s="203"/>
      <c r="AL149" s="208"/>
      <c r="AM149" s="205"/>
      <c r="AN149" s="526"/>
      <c r="AO149" s="203"/>
      <c r="AP149" s="203"/>
      <c r="AQ149" s="208"/>
      <c r="AR149" s="205"/>
      <c r="AS149" s="526"/>
      <c r="AT149" s="203"/>
      <c r="AU149" s="203"/>
      <c r="AV149" s="208"/>
      <c r="AW149" s="205"/>
      <c r="AX149" s="526"/>
    </row>
    <row r="150" spans="2:50" ht="14.25" hidden="1" customHeight="1" outlineLevel="1">
      <c r="B150" s="501"/>
      <c r="C150" s="203">
        <v>4</v>
      </c>
      <c r="D150" s="206"/>
      <c r="E150" s="203"/>
      <c r="F150" s="203"/>
      <c r="G150" s="208"/>
      <c r="H150" s="526"/>
      <c r="I150" s="209"/>
      <c r="J150" s="209"/>
      <c r="K150" s="210"/>
      <c r="L150" s="527"/>
      <c r="M150" s="209"/>
      <c r="N150" s="501"/>
      <c r="O150" s="501"/>
      <c r="P150" s="203"/>
      <c r="Q150" s="203"/>
      <c r="R150" s="208"/>
      <c r="S150" s="205"/>
      <c r="T150" s="526"/>
      <c r="U150" s="203"/>
      <c r="V150" s="203"/>
      <c r="W150" s="208"/>
      <c r="X150" s="205"/>
      <c r="Y150" s="526"/>
      <c r="Z150" s="203"/>
      <c r="AA150" s="203"/>
      <c r="AB150" s="208"/>
      <c r="AC150" s="205"/>
      <c r="AD150" s="526"/>
      <c r="AE150" s="203"/>
      <c r="AF150" s="203"/>
      <c r="AG150" s="208"/>
      <c r="AH150" s="205"/>
      <c r="AI150" s="526"/>
      <c r="AJ150" s="203"/>
      <c r="AK150" s="203"/>
      <c r="AL150" s="208"/>
      <c r="AM150" s="205"/>
      <c r="AN150" s="526"/>
      <c r="AO150" s="203"/>
      <c r="AP150" s="203"/>
      <c r="AQ150" s="208"/>
      <c r="AR150" s="205"/>
      <c r="AS150" s="526"/>
      <c r="AT150" s="203"/>
      <c r="AU150" s="203"/>
      <c r="AV150" s="208"/>
      <c r="AW150" s="205"/>
      <c r="AX150" s="526"/>
    </row>
    <row r="151" spans="2:50" ht="14.25" hidden="1" customHeight="1" outlineLevel="1">
      <c r="B151" s="501"/>
      <c r="C151" s="203">
        <v>5</v>
      </c>
      <c r="D151" s="206"/>
      <c r="E151" s="203"/>
      <c r="F151" s="203"/>
      <c r="G151" s="208"/>
      <c r="H151" s="526"/>
      <c r="I151" s="209"/>
      <c r="J151" s="209"/>
      <c r="K151" s="210"/>
      <c r="L151" s="527"/>
      <c r="M151" s="209"/>
      <c r="N151" s="501"/>
      <c r="O151" s="501"/>
      <c r="P151" s="203"/>
      <c r="Q151" s="203"/>
      <c r="R151" s="208"/>
      <c r="S151" s="205"/>
      <c r="T151" s="526"/>
      <c r="U151" s="203"/>
      <c r="V151" s="203"/>
      <c r="W151" s="208"/>
      <c r="X151" s="205"/>
      <c r="Y151" s="526"/>
      <c r="Z151" s="203"/>
      <c r="AA151" s="203"/>
      <c r="AB151" s="208"/>
      <c r="AC151" s="205"/>
      <c r="AD151" s="526"/>
      <c r="AE151" s="203"/>
      <c r="AF151" s="203"/>
      <c r="AG151" s="208"/>
      <c r="AH151" s="205"/>
      <c r="AI151" s="526"/>
      <c r="AJ151" s="203"/>
      <c r="AK151" s="203"/>
      <c r="AL151" s="208"/>
      <c r="AM151" s="205"/>
      <c r="AN151" s="526"/>
      <c r="AO151" s="203"/>
      <c r="AP151" s="203"/>
      <c r="AQ151" s="208"/>
      <c r="AR151" s="205"/>
      <c r="AS151" s="526"/>
      <c r="AT151" s="203"/>
      <c r="AU151" s="203"/>
      <c r="AV151" s="208"/>
      <c r="AW151" s="205"/>
      <c r="AX151" s="526"/>
    </row>
    <row r="152" spans="2:50" ht="14.25" hidden="1" customHeight="1" outlineLevel="1">
      <c r="B152" s="501"/>
      <c r="C152" s="203">
        <v>6</v>
      </c>
      <c r="D152" s="206"/>
      <c r="E152" s="203"/>
      <c r="F152" s="203"/>
      <c r="G152" s="208"/>
      <c r="H152" s="526"/>
      <c r="I152" s="209"/>
      <c r="J152" s="209"/>
      <c r="K152" s="210"/>
      <c r="L152" s="527"/>
      <c r="M152" s="209"/>
      <c r="N152" s="501"/>
      <c r="O152" s="501"/>
      <c r="P152" s="203"/>
      <c r="Q152" s="203"/>
      <c r="R152" s="208"/>
      <c r="S152" s="205"/>
      <c r="T152" s="526"/>
      <c r="U152" s="203"/>
      <c r="V152" s="203"/>
      <c r="W152" s="208"/>
      <c r="X152" s="205"/>
      <c r="Y152" s="526"/>
      <c r="Z152" s="203"/>
      <c r="AA152" s="203"/>
      <c r="AB152" s="208"/>
      <c r="AC152" s="205"/>
      <c r="AD152" s="526"/>
      <c r="AE152" s="203"/>
      <c r="AF152" s="203"/>
      <c r="AG152" s="208"/>
      <c r="AH152" s="205"/>
      <c r="AI152" s="526"/>
      <c r="AJ152" s="203"/>
      <c r="AK152" s="203"/>
      <c r="AL152" s="208"/>
      <c r="AM152" s="205"/>
      <c r="AN152" s="526"/>
      <c r="AO152" s="203"/>
      <c r="AP152" s="203"/>
      <c r="AQ152" s="208"/>
      <c r="AR152" s="205"/>
      <c r="AS152" s="526"/>
      <c r="AT152" s="203"/>
      <c r="AU152" s="203"/>
      <c r="AV152" s="208"/>
      <c r="AW152" s="205"/>
      <c r="AX152" s="526"/>
    </row>
    <row r="153" spans="2:50" ht="14.25" hidden="1" customHeight="1" outlineLevel="1">
      <c r="B153" s="501"/>
      <c r="C153" s="203">
        <v>7</v>
      </c>
      <c r="D153" s="206"/>
      <c r="E153" s="203"/>
      <c r="F153" s="203"/>
      <c r="G153" s="208"/>
      <c r="H153" s="526"/>
      <c r="I153" s="209"/>
      <c r="J153" s="209"/>
      <c r="K153" s="210"/>
      <c r="L153" s="527"/>
      <c r="M153" s="209"/>
      <c r="N153" s="501"/>
      <c r="O153" s="501"/>
      <c r="P153" s="203"/>
      <c r="Q153" s="203"/>
      <c r="R153" s="208"/>
      <c r="S153" s="205"/>
      <c r="T153" s="526"/>
      <c r="U153" s="203"/>
      <c r="V153" s="203"/>
      <c r="W153" s="208"/>
      <c r="X153" s="205"/>
      <c r="Y153" s="526"/>
      <c r="Z153" s="203"/>
      <c r="AA153" s="203"/>
      <c r="AB153" s="208"/>
      <c r="AC153" s="205"/>
      <c r="AD153" s="526"/>
      <c r="AE153" s="203"/>
      <c r="AF153" s="203"/>
      <c r="AG153" s="208"/>
      <c r="AH153" s="205"/>
      <c r="AI153" s="526"/>
      <c r="AJ153" s="203"/>
      <c r="AK153" s="203"/>
      <c r="AL153" s="208"/>
      <c r="AM153" s="205"/>
      <c r="AN153" s="526"/>
      <c r="AO153" s="203"/>
      <c r="AP153" s="203"/>
      <c r="AQ153" s="208"/>
      <c r="AR153" s="205"/>
      <c r="AS153" s="526"/>
      <c r="AT153" s="203"/>
      <c r="AU153" s="203"/>
      <c r="AV153" s="208"/>
      <c r="AW153" s="205"/>
      <c r="AX153" s="526"/>
    </row>
    <row r="154" spans="2:50" ht="14.25" hidden="1" customHeight="1" outlineLevel="1">
      <c r="B154" s="501"/>
      <c r="C154" s="203">
        <v>8</v>
      </c>
      <c r="D154" s="206"/>
      <c r="E154" s="203"/>
      <c r="F154" s="203"/>
      <c r="G154" s="208"/>
      <c r="H154" s="526"/>
      <c r="I154" s="209"/>
      <c r="J154" s="209"/>
      <c r="K154" s="210"/>
      <c r="L154" s="527"/>
      <c r="M154" s="209"/>
      <c r="N154" s="501"/>
      <c r="O154" s="501"/>
      <c r="P154" s="203"/>
      <c r="Q154" s="203"/>
      <c r="R154" s="208"/>
      <c r="S154" s="205"/>
      <c r="T154" s="526"/>
      <c r="U154" s="203"/>
      <c r="V154" s="203"/>
      <c r="W154" s="208"/>
      <c r="X154" s="205"/>
      <c r="Y154" s="526"/>
      <c r="Z154" s="203"/>
      <c r="AA154" s="203"/>
      <c r="AB154" s="208"/>
      <c r="AC154" s="205"/>
      <c r="AD154" s="526"/>
      <c r="AE154" s="203"/>
      <c r="AF154" s="203"/>
      <c r="AG154" s="208"/>
      <c r="AH154" s="205"/>
      <c r="AI154" s="526"/>
      <c r="AJ154" s="203"/>
      <c r="AK154" s="203"/>
      <c r="AL154" s="208"/>
      <c r="AM154" s="205"/>
      <c r="AN154" s="526"/>
      <c r="AO154" s="203"/>
      <c r="AP154" s="203"/>
      <c r="AQ154" s="208"/>
      <c r="AR154" s="205"/>
      <c r="AS154" s="526"/>
      <c r="AT154" s="203"/>
      <c r="AU154" s="203"/>
      <c r="AV154" s="208"/>
      <c r="AW154" s="205"/>
      <c r="AX154" s="526"/>
    </row>
    <row r="155" spans="2:50" ht="14.25" hidden="1" customHeight="1" outlineLevel="1">
      <c r="B155" s="501"/>
      <c r="C155" s="203">
        <v>9</v>
      </c>
      <c r="D155" s="206"/>
      <c r="E155" s="203"/>
      <c r="F155" s="203"/>
      <c r="G155" s="208"/>
      <c r="H155" s="526"/>
      <c r="I155" s="209"/>
      <c r="J155" s="209"/>
      <c r="K155" s="210"/>
      <c r="L155" s="527"/>
      <c r="M155" s="209"/>
      <c r="N155" s="501"/>
      <c r="O155" s="501"/>
      <c r="P155" s="203"/>
      <c r="Q155" s="203"/>
      <c r="R155" s="208"/>
      <c r="S155" s="205"/>
      <c r="T155" s="526"/>
      <c r="U155" s="203"/>
      <c r="V155" s="203"/>
      <c r="W155" s="208"/>
      <c r="X155" s="205"/>
      <c r="Y155" s="526"/>
      <c r="Z155" s="203"/>
      <c r="AA155" s="203"/>
      <c r="AB155" s="208"/>
      <c r="AC155" s="205"/>
      <c r="AD155" s="526"/>
      <c r="AE155" s="203"/>
      <c r="AF155" s="203"/>
      <c r="AG155" s="208"/>
      <c r="AH155" s="205"/>
      <c r="AI155" s="526"/>
      <c r="AJ155" s="203"/>
      <c r="AK155" s="203"/>
      <c r="AL155" s="208"/>
      <c r="AM155" s="205"/>
      <c r="AN155" s="526"/>
      <c r="AO155" s="203"/>
      <c r="AP155" s="203"/>
      <c r="AQ155" s="208"/>
      <c r="AR155" s="205"/>
      <c r="AS155" s="526"/>
      <c r="AT155" s="203"/>
      <c r="AU155" s="203"/>
      <c r="AV155" s="208"/>
      <c r="AW155" s="205"/>
      <c r="AX155" s="526"/>
    </row>
    <row r="156" spans="2:50" ht="14.25" hidden="1" customHeight="1" outlineLevel="1">
      <c r="B156" s="501"/>
      <c r="C156" s="203">
        <v>10</v>
      </c>
      <c r="D156" s="206"/>
      <c r="E156" s="203"/>
      <c r="F156" s="203"/>
      <c r="G156" s="208"/>
      <c r="H156" s="526"/>
      <c r="I156" s="209"/>
      <c r="J156" s="209"/>
      <c r="K156" s="210"/>
      <c r="L156" s="527"/>
      <c r="M156" s="209"/>
      <c r="N156" s="501"/>
      <c r="O156" s="501"/>
      <c r="P156" s="203"/>
      <c r="Q156" s="203"/>
      <c r="R156" s="208"/>
      <c r="S156" s="205"/>
      <c r="T156" s="526"/>
      <c r="U156" s="203"/>
      <c r="V156" s="203"/>
      <c r="W156" s="208"/>
      <c r="X156" s="205"/>
      <c r="Y156" s="526"/>
      <c r="Z156" s="203"/>
      <c r="AA156" s="203"/>
      <c r="AB156" s="208"/>
      <c r="AC156" s="205"/>
      <c r="AD156" s="526"/>
      <c r="AE156" s="203"/>
      <c r="AF156" s="203"/>
      <c r="AG156" s="208"/>
      <c r="AH156" s="205"/>
      <c r="AI156" s="526"/>
      <c r="AJ156" s="203"/>
      <c r="AK156" s="203"/>
      <c r="AL156" s="208"/>
      <c r="AM156" s="205"/>
      <c r="AN156" s="526"/>
      <c r="AO156" s="203"/>
      <c r="AP156" s="203"/>
      <c r="AQ156" s="208"/>
      <c r="AR156" s="205"/>
      <c r="AS156" s="526"/>
      <c r="AT156" s="203"/>
      <c r="AU156" s="203"/>
      <c r="AV156" s="208"/>
      <c r="AW156" s="205"/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3"/>
      <c r="Q157" s="203"/>
      <c r="R157" s="208"/>
      <c r="S157" s="205"/>
      <c r="T157" s="526"/>
      <c r="U157" s="203"/>
      <c r="V157" s="203"/>
      <c r="W157" s="208"/>
      <c r="X157" s="205"/>
      <c r="Y157" s="526"/>
      <c r="Z157" s="203"/>
      <c r="AA157" s="203"/>
      <c r="AB157" s="208"/>
      <c r="AC157" s="205"/>
      <c r="AD157" s="526"/>
      <c r="AE157" s="203"/>
      <c r="AF157" s="203"/>
      <c r="AG157" s="208"/>
      <c r="AH157" s="205"/>
      <c r="AI157" s="526"/>
      <c r="AJ157" s="203"/>
      <c r="AK157" s="203"/>
      <c r="AL157" s="208"/>
      <c r="AM157" s="205"/>
      <c r="AN157" s="526"/>
      <c r="AO157" s="203"/>
      <c r="AP157" s="203"/>
      <c r="AQ157" s="208"/>
      <c r="AR157" s="205"/>
      <c r="AS157" s="526"/>
      <c r="AT157" s="203"/>
      <c r="AU157" s="203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32">U162+1</f>
        <v>45925</v>
      </c>
      <c r="AA162" s="588"/>
      <c r="AB162" s="588"/>
      <c r="AC162" s="588"/>
      <c r="AD162" s="588"/>
      <c r="AE162" s="589">
        <f t="shared" ref="AE162" si="133">Z162+1</f>
        <v>45926</v>
      </c>
      <c r="AF162" s="590"/>
      <c r="AG162" s="590"/>
      <c r="AH162" s="590"/>
      <c r="AI162" s="590"/>
      <c r="AJ162" s="591">
        <f t="shared" ref="AJ162" si="134">AE162+1</f>
        <v>45927</v>
      </c>
      <c r="AK162" s="592"/>
      <c r="AL162" s="592"/>
      <c r="AM162" s="592"/>
      <c r="AN162" s="593"/>
      <c r="AO162" s="589">
        <f t="shared" ref="AO162" si="135">AJ162+1</f>
        <v>45928</v>
      </c>
      <c r="AP162" s="590"/>
      <c r="AQ162" s="590"/>
      <c r="AR162" s="590"/>
      <c r="AS162" s="590"/>
      <c r="AT162" s="591">
        <f t="shared" ref="AT162" si="136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137">Z162</f>
        <v>45925</v>
      </c>
      <c r="AA163" s="594"/>
      <c r="AB163" s="594"/>
      <c r="AC163" s="594"/>
      <c r="AD163" s="594"/>
      <c r="AE163" s="595">
        <f t="shared" ref="AE163" si="138">AE162</f>
        <v>45926</v>
      </c>
      <c r="AF163" s="595"/>
      <c r="AG163" s="595"/>
      <c r="AH163" s="595"/>
      <c r="AI163" s="595"/>
      <c r="AJ163" s="596">
        <f t="shared" ref="AJ163" si="139">AJ162</f>
        <v>45927</v>
      </c>
      <c r="AK163" s="597"/>
      <c r="AL163" s="597"/>
      <c r="AM163" s="597"/>
      <c r="AN163" s="598"/>
      <c r="AO163" s="595">
        <f t="shared" ref="AO163" si="140">AO162</f>
        <v>45928</v>
      </c>
      <c r="AP163" s="595"/>
      <c r="AQ163" s="595"/>
      <c r="AR163" s="595"/>
      <c r="AS163" s="595"/>
      <c r="AT163" s="596">
        <f t="shared" ref="AT163" si="141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315</v>
      </c>
      <c r="C167" s="203">
        <v>1</v>
      </c>
      <c r="D167" s="206" t="s">
        <v>314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26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27">
        <f>IFERROR(AVERAGE(K167:K181),"-")</f>
        <v>72.198554945882563</v>
      </c>
      <c r="M167" s="209">
        <f>RANK(K167, K$167:$K$181)</f>
        <v>1</v>
      </c>
      <c r="N167" s="501"/>
      <c r="O167" s="501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26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26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26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26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26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26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26">
        <f>AVERAGE(AV167:AV181)</f>
        <v>72.296490809262352</v>
      </c>
    </row>
    <row r="168" spans="2:50" ht="14.25" hidden="1" customHeight="1" outlineLevel="1">
      <c r="B168" s="501"/>
      <c r="C168" s="203">
        <v>2</v>
      </c>
      <c r="D168" s="206"/>
      <c r="E168" s="203"/>
      <c r="F168" s="203"/>
      <c r="G168" s="208"/>
      <c r="H168" s="526"/>
      <c r="I168" s="209"/>
      <c r="J168" s="209"/>
      <c r="K168" s="210"/>
      <c r="L168" s="527"/>
      <c r="M168" s="209"/>
      <c r="N168" s="501"/>
      <c r="O168" s="501"/>
      <c r="P168" s="203"/>
      <c r="Q168" s="203"/>
      <c r="R168" s="208"/>
      <c r="S168" s="205"/>
      <c r="T168" s="526"/>
      <c r="U168" s="203"/>
      <c r="V168" s="203"/>
      <c r="W168" s="208"/>
      <c r="X168" s="205"/>
      <c r="Y168" s="526"/>
      <c r="Z168" s="203"/>
      <c r="AA168" s="203"/>
      <c r="AB168" s="208"/>
      <c r="AC168" s="205"/>
      <c r="AD168" s="526"/>
      <c r="AE168" s="203"/>
      <c r="AF168" s="203"/>
      <c r="AG168" s="208"/>
      <c r="AH168" s="205"/>
      <c r="AI168" s="526"/>
      <c r="AJ168" s="203"/>
      <c r="AK168" s="203"/>
      <c r="AL168" s="208"/>
      <c r="AM168" s="205"/>
      <c r="AN168" s="526"/>
      <c r="AO168" s="203"/>
      <c r="AP168" s="203"/>
      <c r="AQ168" s="208"/>
      <c r="AR168" s="205"/>
      <c r="AS168" s="526"/>
      <c r="AT168" s="203"/>
      <c r="AU168" s="203"/>
      <c r="AV168" s="208"/>
      <c r="AW168" s="205"/>
      <c r="AX168" s="526"/>
    </row>
    <row r="169" spans="2:50" ht="14.25" hidden="1" customHeight="1" outlineLevel="1">
      <c r="B169" s="501"/>
      <c r="C169" s="203">
        <v>3</v>
      </c>
      <c r="D169" s="206"/>
      <c r="E169" s="203"/>
      <c r="F169" s="203"/>
      <c r="G169" s="208"/>
      <c r="H169" s="526"/>
      <c r="I169" s="209"/>
      <c r="J169" s="209"/>
      <c r="K169" s="210"/>
      <c r="L169" s="527"/>
      <c r="M169" s="209"/>
      <c r="N169" s="501"/>
      <c r="O169" s="501"/>
      <c r="P169" s="203"/>
      <c r="Q169" s="203"/>
      <c r="R169" s="208"/>
      <c r="S169" s="205"/>
      <c r="T169" s="526"/>
      <c r="U169" s="203"/>
      <c r="V169" s="203"/>
      <c r="W169" s="208"/>
      <c r="X169" s="205"/>
      <c r="Y169" s="526"/>
      <c r="Z169" s="203"/>
      <c r="AA169" s="203"/>
      <c r="AB169" s="208"/>
      <c r="AC169" s="205"/>
      <c r="AD169" s="526"/>
      <c r="AE169" s="203"/>
      <c r="AF169" s="203"/>
      <c r="AG169" s="208"/>
      <c r="AH169" s="205"/>
      <c r="AI169" s="526"/>
      <c r="AJ169" s="203"/>
      <c r="AK169" s="203"/>
      <c r="AL169" s="208"/>
      <c r="AM169" s="205"/>
      <c r="AN169" s="526"/>
      <c r="AO169" s="203"/>
      <c r="AP169" s="203"/>
      <c r="AQ169" s="208"/>
      <c r="AR169" s="205"/>
      <c r="AS169" s="526"/>
      <c r="AT169" s="203"/>
      <c r="AU169" s="203"/>
      <c r="AV169" s="208"/>
      <c r="AW169" s="205"/>
      <c r="AX169" s="526"/>
    </row>
    <row r="170" spans="2:50" ht="14.25" hidden="1" customHeight="1" outlineLevel="1">
      <c r="B170" s="501"/>
      <c r="C170" s="203">
        <v>4</v>
      </c>
      <c r="D170" s="206"/>
      <c r="E170" s="203"/>
      <c r="F170" s="203"/>
      <c r="G170" s="208"/>
      <c r="H170" s="526"/>
      <c r="I170" s="209"/>
      <c r="J170" s="209"/>
      <c r="K170" s="210"/>
      <c r="L170" s="527"/>
      <c r="M170" s="209"/>
      <c r="N170" s="501"/>
      <c r="O170" s="501"/>
      <c r="P170" s="203"/>
      <c r="Q170" s="203"/>
      <c r="R170" s="208"/>
      <c r="S170" s="205"/>
      <c r="T170" s="526"/>
      <c r="U170" s="203"/>
      <c r="V170" s="203"/>
      <c r="W170" s="208"/>
      <c r="X170" s="205"/>
      <c r="Y170" s="526"/>
      <c r="Z170" s="203"/>
      <c r="AA170" s="203"/>
      <c r="AB170" s="208"/>
      <c r="AC170" s="205"/>
      <c r="AD170" s="526"/>
      <c r="AE170" s="203"/>
      <c r="AF170" s="203"/>
      <c r="AG170" s="208"/>
      <c r="AH170" s="205"/>
      <c r="AI170" s="526"/>
      <c r="AJ170" s="203"/>
      <c r="AK170" s="203"/>
      <c r="AL170" s="208"/>
      <c r="AM170" s="205"/>
      <c r="AN170" s="526"/>
      <c r="AO170" s="203"/>
      <c r="AP170" s="203"/>
      <c r="AQ170" s="208"/>
      <c r="AR170" s="205"/>
      <c r="AS170" s="526"/>
      <c r="AT170" s="203"/>
      <c r="AU170" s="203"/>
      <c r="AV170" s="208"/>
      <c r="AW170" s="205"/>
      <c r="AX170" s="526"/>
    </row>
    <row r="171" spans="2:50" ht="14.25" hidden="1" customHeight="1" outlineLevel="1">
      <c r="B171" s="501"/>
      <c r="C171" s="203">
        <v>5</v>
      </c>
      <c r="D171" s="206"/>
      <c r="E171" s="203"/>
      <c r="F171" s="203"/>
      <c r="G171" s="208"/>
      <c r="H171" s="526"/>
      <c r="I171" s="209"/>
      <c r="J171" s="209"/>
      <c r="K171" s="210"/>
      <c r="L171" s="527"/>
      <c r="M171" s="209"/>
      <c r="N171" s="501"/>
      <c r="O171" s="501"/>
      <c r="P171" s="203"/>
      <c r="Q171" s="203"/>
      <c r="R171" s="208"/>
      <c r="S171" s="205"/>
      <c r="T171" s="526"/>
      <c r="U171" s="203"/>
      <c r="V171" s="203"/>
      <c r="W171" s="208"/>
      <c r="X171" s="205"/>
      <c r="Y171" s="526"/>
      <c r="Z171" s="203"/>
      <c r="AA171" s="203"/>
      <c r="AB171" s="208"/>
      <c r="AC171" s="205"/>
      <c r="AD171" s="526"/>
      <c r="AE171" s="203"/>
      <c r="AF171" s="203"/>
      <c r="AG171" s="208"/>
      <c r="AH171" s="205"/>
      <c r="AI171" s="526"/>
      <c r="AJ171" s="203"/>
      <c r="AK171" s="203"/>
      <c r="AL171" s="208"/>
      <c r="AM171" s="205"/>
      <c r="AN171" s="526"/>
      <c r="AO171" s="203"/>
      <c r="AP171" s="203"/>
      <c r="AQ171" s="208"/>
      <c r="AR171" s="205"/>
      <c r="AS171" s="526"/>
      <c r="AT171" s="203"/>
      <c r="AU171" s="203"/>
      <c r="AV171" s="208"/>
      <c r="AW171" s="205"/>
      <c r="AX171" s="526"/>
    </row>
    <row r="172" spans="2:50" ht="14.25" hidden="1" customHeight="1" outlineLevel="1">
      <c r="B172" s="501"/>
      <c r="C172" s="203">
        <v>6</v>
      </c>
      <c r="D172" s="206"/>
      <c r="E172" s="203"/>
      <c r="F172" s="203"/>
      <c r="G172" s="208"/>
      <c r="H172" s="526"/>
      <c r="I172" s="209"/>
      <c r="J172" s="209"/>
      <c r="K172" s="210"/>
      <c r="L172" s="527"/>
      <c r="M172" s="209"/>
      <c r="N172" s="501"/>
      <c r="O172" s="501"/>
      <c r="P172" s="203"/>
      <c r="Q172" s="203"/>
      <c r="R172" s="208"/>
      <c r="S172" s="205"/>
      <c r="T172" s="526"/>
      <c r="U172" s="203"/>
      <c r="V172" s="203"/>
      <c r="W172" s="208"/>
      <c r="X172" s="205"/>
      <c r="Y172" s="526"/>
      <c r="Z172" s="203"/>
      <c r="AA172" s="203"/>
      <c r="AB172" s="208"/>
      <c r="AC172" s="205"/>
      <c r="AD172" s="526"/>
      <c r="AE172" s="203"/>
      <c r="AF172" s="203"/>
      <c r="AG172" s="208"/>
      <c r="AH172" s="205"/>
      <c r="AI172" s="526"/>
      <c r="AJ172" s="203"/>
      <c r="AK172" s="203"/>
      <c r="AL172" s="208"/>
      <c r="AM172" s="205"/>
      <c r="AN172" s="526"/>
      <c r="AO172" s="203"/>
      <c r="AP172" s="203"/>
      <c r="AQ172" s="208"/>
      <c r="AR172" s="205"/>
      <c r="AS172" s="526"/>
      <c r="AT172" s="203"/>
      <c r="AU172" s="203"/>
      <c r="AV172" s="208"/>
      <c r="AW172" s="205"/>
      <c r="AX172" s="526"/>
    </row>
    <row r="173" spans="2:50" ht="14.25" hidden="1" customHeight="1" outlineLevel="1">
      <c r="B173" s="501"/>
      <c r="C173" s="203">
        <v>7</v>
      </c>
      <c r="D173" s="206"/>
      <c r="E173" s="203"/>
      <c r="F173" s="203"/>
      <c r="G173" s="208"/>
      <c r="H173" s="526"/>
      <c r="I173" s="209"/>
      <c r="J173" s="209"/>
      <c r="K173" s="210"/>
      <c r="L173" s="527"/>
      <c r="M173" s="209"/>
      <c r="N173" s="501"/>
      <c r="O173" s="501"/>
      <c r="P173" s="203"/>
      <c r="Q173" s="203"/>
      <c r="R173" s="208"/>
      <c r="S173" s="205"/>
      <c r="T173" s="526"/>
      <c r="U173" s="203"/>
      <c r="V173" s="203"/>
      <c r="W173" s="208"/>
      <c r="X173" s="205"/>
      <c r="Y173" s="526"/>
      <c r="Z173" s="203"/>
      <c r="AA173" s="203"/>
      <c r="AB173" s="208"/>
      <c r="AC173" s="205"/>
      <c r="AD173" s="526"/>
      <c r="AE173" s="203"/>
      <c r="AF173" s="203"/>
      <c r="AG173" s="208"/>
      <c r="AH173" s="205"/>
      <c r="AI173" s="526"/>
      <c r="AJ173" s="203"/>
      <c r="AK173" s="203"/>
      <c r="AL173" s="208"/>
      <c r="AM173" s="205"/>
      <c r="AN173" s="526"/>
      <c r="AO173" s="203"/>
      <c r="AP173" s="203"/>
      <c r="AQ173" s="208"/>
      <c r="AR173" s="205"/>
      <c r="AS173" s="526"/>
      <c r="AT173" s="203"/>
      <c r="AU173" s="203"/>
      <c r="AV173" s="208"/>
      <c r="AW173" s="205"/>
      <c r="AX173" s="526"/>
    </row>
    <row r="174" spans="2:50" ht="14.25" hidden="1" customHeight="1" outlineLevel="1">
      <c r="B174" s="501"/>
      <c r="C174" s="203">
        <v>8</v>
      </c>
      <c r="D174" s="206"/>
      <c r="E174" s="203"/>
      <c r="F174" s="203"/>
      <c r="G174" s="208"/>
      <c r="H174" s="526"/>
      <c r="I174" s="209"/>
      <c r="J174" s="209"/>
      <c r="K174" s="210"/>
      <c r="L174" s="527"/>
      <c r="M174" s="209"/>
      <c r="N174" s="501"/>
      <c r="O174" s="501"/>
      <c r="P174" s="203"/>
      <c r="Q174" s="203"/>
      <c r="R174" s="208"/>
      <c r="S174" s="205"/>
      <c r="T174" s="526"/>
      <c r="U174" s="203"/>
      <c r="V174" s="203"/>
      <c r="W174" s="208"/>
      <c r="X174" s="205"/>
      <c r="Y174" s="526"/>
      <c r="Z174" s="203"/>
      <c r="AA174" s="203"/>
      <c r="AB174" s="208"/>
      <c r="AC174" s="205"/>
      <c r="AD174" s="526"/>
      <c r="AE174" s="203"/>
      <c r="AF174" s="203"/>
      <c r="AG174" s="208"/>
      <c r="AH174" s="205"/>
      <c r="AI174" s="526"/>
      <c r="AJ174" s="203"/>
      <c r="AK174" s="203"/>
      <c r="AL174" s="208"/>
      <c r="AM174" s="205"/>
      <c r="AN174" s="526"/>
      <c r="AO174" s="203"/>
      <c r="AP174" s="203"/>
      <c r="AQ174" s="208"/>
      <c r="AR174" s="205"/>
      <c r="AS174" s="526"/>
      <c r="AT174" s="203"/>
      <c r="AU174" s="203"/>
      <c r="AV174" s="208"/>
      <c r="AW174" s="205"/>
      <c r="AX174" s="526"/>
    </row>
    <row r="175" spans="2:50" ht="14.25" hidden="1" customHeight="1" outlineLevel="1">
      <c r="B175" s="501"/>
      <c r="C175" s="203">
        <v>9</v>
      </c>
      <c r="D175" s="206"/>
      <c r="E175" s="203"/>
      <c r="F175" s="203"/>
      <c r="G175" s="208"/>
      <c r="H175" s="526"/>
      <c r="I175" s="209"/>
      <c r="J175" s="209"/>
      <c r="K175" s="210"/>
      <c r="L175" s="527"/>
      <c r="M175" s="209"/>
      <c r="N175" s="501"/>
      <c r="O175" s="501"/>
      <c r="P175" s="203"/>
      <c r="Q175" s="203"/>
      <c r="R175" s="208"/>
      <c r="S175" s="205"/>
      <c r="T175" s="526"/>
      <c r="U175" s="203"/>
      <c r="V175" s="203"/>
      <c r="W175" s="208"/>
      <c r="X175" s="205"/>
      <c r="Y175" s="526"/>
      <c r="Z175" s="203"/>
      <c r="AA175" s="203"/>
      <c r="AB175" s="208"/>
      <c r="AC175" s="205"/>
      <c r="AD175" s="526"/>
      <c r="AE175" s="203"/>
      <c r="AF175" s="203"/>
      <c r="AG175" s="208"/>
      <c r="AH175" s="205"/>
      <c r="AI175" s="526"/>
      <c r="AJ175" s="203"/>
      <c r="AK175" s="203"/>
      <c r="AL175" s="208"/>
      <c r="AM175" s="205"/>
      <c r="AN175" s="526"/>
      <c r="AO175" s="203"/>
      <c r="AP175" s="203"/>
      <c r="AQ175" s="208"/>
      <c r="AR175" s="205"/>
      <c r="AS175" s="526"/>
      <c r="AT175" s="203"/>
      <c r="AU175" s="203"/>
      <c r="AV175" s="208"/>
      <c r="AW175" s="205"/>
      <c r="AX175" s="526"/>
    </row>
    <row r="176" spans="2:50" ht="14.25" hidden="1" customHeight="1" outlineLevel="1">
      <c r="B176" s="501"/>
      <c r="C176" s="203">
        <v>10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01"/>
      <c r="O176" s="501"/>
      <c r="P176" s="203"/>
      <c r="Q176" s="203"/>
      <c r="R176" s="208"/>
      <c r="S176" s="205"/>
      <c r="T176" s="526"/>
      <c r="U176" s="203"/>
      <c r="V176" s="203"/>
      <c r="W176" s="208"/>
      <c r="X176" s="205"/>
      <c r="Y176" s="526"/>
      <c r="Z176" s="203"/>
      <c r="AA176" s="203"/>
      <c r="AB176" s="208"/>
      <c r="AC176" s="205"/>
      <c r="AD176" s="526"/>
      <c r="AE176" s="203"/>
      <c r="AF176" s="203"/>
      <c r="AG176" s="208"/>
      <c r="AH176" s="205"/>
      <c r="AI176" s="526"/>
      <c r="AJ176" s="203"/>
      <c r="AK176" s="203"/>
      <c r="AL176" s="208"/>
      <c r="AM176" s="205"/>
      <c r="AN176" s="526"/>
      <c r="AO176" s="203"/>
      <c r="AP176" s="203"/>
      <c r="AQ176" s="208"/>
      <c r="AR176" s="205"/>
      <c r="AS176" s="526"/>
      <c r="AT176" s="203"/>
      <c r="AU176" s="203"/>
      <c r="AV176" s="208"/>
      <c r="AW176" s="205"/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3"/>
      <c r="W181" s="208"/>
      <c r="X181" s="205"/>
      <c r="Y181" s="526"/>
      <c r="Z181" s="203"/>
      <c r="AA181" s="203"/>
      <c r="AB181" s="208"/>
      <c r="AC181" s="205"/>
      <c r="AD181" s="526"/>
      <c r="AE181" s="203"/>
      <c r="AF181" s="203"/>
      <c r="AG181" s="208"/>
      <c r="AH181" s="205"/>
      <c r="AI181" s="526"/>
      <c r="AJ181" s="203"/>
      <c r="AK181" s="203"/>
      <c r="AL181" s="208"/>
      <c r="AM181" s="205"/>
      <c r="AN181" s="526"/>
      <c r="AO181" s="203"/>
      <c r="AP181" s="203"/>
      <c r="AQ181" s="208"/>
      <c r="AR181" s="205"/>
      <c r="AS181" s="526"/>
      <c r="AT181" s="203"/>
      <c r="AU181" s="203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150">U182+1</f>
        <v>45932</v>
      </c>
      <c r="AA182" s="588"/>
      <c r="AB182" s="588"/>
      <c r="AC182" s="588"/>
      <c r="AD182" s="588"/>
      <c r="AE182" s="589">
        <f t="shared" ref="AE182" si="151">Z182+1</f>
        <v>45933</v>
      </c>
      <c r="AF182" s="590"/>
      <c r="AG182" s="590"/>
      <c r="AH182" s="590"/>
      <c r="AI182" s="590"/>
      <c r="AJ182" s="591">
        <f t="shared" ref="AJ182" si="152">AE182+1</f>
        <v>45934</v>
      </c>
      <c r="AK182" s="592"/>
      <c r="AL182" s="592"/>
      <c r="AM182" s="592"/>
      <c r="AN182" s="593"/>
      <c r="AO182" s="589">
        <f t="shared" ref="AO182" si="153">AJ182+1</f>
        <v>45935</v>
      </c>
      <c r="AP182" s="590"/>
      <c r="AQ182" s="590"/>
      <c r="AR182" s="590"/>
      <c r="AS182" s="590"/>
      <c r="AT182" s="591">
        <f t="shared" ref="AT182" si="154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155">Z182</f>
        <v>45932</v>
      </c>
      <c r="AA183" s="594"/>
      <c r="AB183" s="594"/>
      <c r="AC183" s="594"/>
      <c r="AD183" s="594"/>
      <c r="AE183" s="595">
        <f t="shared" ref="AE183" si="156">AE182</f>
        <v>45933</v>
      </c>
      <c r="AF183" s="595"/>
      <c r="AG183" s="595"/>
      <c r="AH183" s="595"/>
      <c r="AI183" s="595"/>
      <c r="AJ183" s="596">
        <f t="shared" ref="AJ183" si="157">AJ182</f>
        <v>45934</v>
      </c>
      <c r="AK183" s="597"/>
      <c r="AL183" s="597"/>
      <c r="AM183" s="597"/>
      <c r="AN183" s="598"/>
      <c r="AO183" s="595">
        <f t="shared" ref="AO183" si="158">AO182</f>
        <v>45935</v>
      </c>
      <c r="AP183" s="595"/>
      <c r="AQ183" s="595"/>
      <c r="AR183" s="595"/>
      <c r="AS183" s="595"/>
      <c r="AT183" s="596">
        <f t="shared" ref="AT183" si="159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315</v>
      </c>
      <c r="C187" s="203">
        <v>1</v>
      </c>
      <c r="D187" s="206" t="s">
        <v>314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26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27">
        <f>IFERROR(AVERAGE(K187:K201),"-")</f>
        <v>72.472493939567443</v>
      </c>
      <c r="M187" s="209">
        <f>RANK(K187, K$187:$K$201)</f>
        <v>1</v>
      </c>
      <c r="N187" s="501"/>
      <c r="O187" s="501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26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26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26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26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26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26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26">
        <f>AVERAGE(AV187:AV201)</f>
        <v>72.7428722280887</v>
      </c>
    </row>
    <row r="188" spans="2:50" ht="14.25" customHeight="1">
      <c r="B188" s="501"/>
      <c r="C188" s="203">
        <v>2</v>
      </c>
      <c r="D188" s="206"/>
      <c r="E188" s="203"/>
      <c r="F188" s="203"/>
      <c r="G188" s="208"/>
      <c r="H188" s="526"/>
      <c r="I188" s="209"/>
      <c r="J188" s="209"/>
      <c r="K188" s="210"/>
      <c r="L188" s="527"/>
      <c r="M188" s="209"/>
      <c r="N188" s="501"/>
      <c r="O188" s="501"/>
      <c r="P188" s="203"/>
      <c r="Q188" s="203"/>
      <c r="R188" s="208"/>
      <c r="S188" s="205"/>
      <c r="T188" s="526"/>
      <c r="U188" s="203"/>
      <c r="V188" s="203"/>
      <c r="W188" s="208"/>
      <c r="X188" s="205"/>
      <c r="Y188" s="526"/>
      <c r="Z188" s="203"/>
      <c r="AA188" s="203"/>
      <c r="AB188" s="208"/>
      <c r="AC188" s="205"/>
      <c r="AD188" s="526"/>
      <c r="AE188" s="203"/>
      <c r="AF188" s="203"/>
      <c r="AG188" s="208"/>
      <c r="AH188" s="205"/>
      <c r="AI188" s="526"/>
      <c r="AJ188" s="203"/>
      <c r="AK188" s="203"/>
      <c r="AL188" s="208"/>
      <c r="AM188" s="205"/>
      <c r="AN188" s="526"/>
      <c r="AO188" s="203"/>
      <c r="AP188" s="203"/>
      <c r="AQ188" s="208"/>
      <c r="AR188" s="205"/>
      <c r="AS188" s="526"/>
      <c r="AT188" s="203"/>
      <c r="AU188" s="203"/>
      <c r="AV188" s="208"/>
      <c r="AW188" s="205"/>
      <c r="AX188" s="526"/>
    </row>
    <row r="189" spans="2:50" ht="14.25" customHeight="1">
      <c r="B189" s="501"/>
      <c r="C189" s="203">
        <v>3</v>
      </c>
      <c r="D189" s="206"/>
      <c r="E189" s="203"/>
      <c r="F189" s="203"/>
      <c r="G189" s="208"/>
      <c r="H189" s="526"/>
      <c r="I189" s="209"/>
      <c r="J189" s="209"/>
      <c r="K189" s="210"/>
      <c r="L189" s="527"/>
      <c r="M189" s="209"/>
      <c r="N189" s="501"/>
      <c r="O189" s="501"/>
      <c r="P189" s="203"/>
      <c r="Q189" s="203"/>
      <c r="R189" s="208"/>
      <c r="S189" s="205"/>
      <c r="T189" s="526"/>
      <c r="U189" s="203"/>
      <c r="V189" s="203"/>
      <c r="W189" s="208"/>
      <c r="X189" s="205"/>
      <c r="Y189" s="526"/>
      <c r="Z189" s="203"/>
      <c r="AA189" s="203"/>
      <c r="AB189" s="208"/>
      <c r="AC189" s="205"/>
      <c r="AD189" s="526"/>
      <c r="AE189" s="203"/>
      <c r="AF189" s="203"/>
      <c r="AG189" s="208"/>
      <c r="AH189" s="205"/>
      <c r="AI189" s="526"/>
      <c r="AJ189" s="203"/>
      <c r="AK189" s="203"/>
      <c r="AL189" s="208"/>
      <c r="AM189" s="205"/>
      <c r="AN189" s="526"/>
      <c r="AO189" s="203"/>
      <c r="AP189" s="203"/>
      <c r="AQ189" s="208"/>
      <c r="AR189" s="205"/>
      <c r="AS189" s="526"/>
      <c r="AT189" s="203"/>
      <c r="AU189" s="203"/>
      <c r="AV189" s="208"/>
      <c r="AW189" s="205"/>
      <c r="AX189" s="526"/>
    </row>
    <row r="190" spans="2:50" ht="14.25" customHeight="1">
      <c r="B190" s="501"/>
      <c r="C190" s="203">
        <v>4</v>
      </c>
      <c r="D190" s="206"/>
      <c r="E190" s="203"/>
      <c r="F190" s="203"/>
      <c r="G190" s="208"/>
      <c r="H190" s="526"/>
      <c r="I190" s="209"/>
      <c r="J190" s="209"/>
      <c r="K190" s="210"/>
      <c r="L190" s="527"/>
      <c r="M190" s="209"/>
      <c r="N190" s="501"/>
      <c r="O190" s="501"/>
      <c r="P190" s="203"/>
      <c r="Q190" s="203"/>
      <c r="R190" s="208"/>
      <c r="S190" s="205"/>
      <c r="T190" s="526"/>
      <c r="U190" s="203"/>
      <c r="V190" s="203"/>
      <c r="W190" s="208"/>
      <c r="X190" s="205"/>
      <c r="Y190" s="526"/>
      <c r="Z190" s="203"/>
      <c r="AA190" s="203"/>
      <c r="AB190" s="208"/>
      <c r="AC190" s="205"/>
      <c r="AD190" s="526"/>
      <c r="AE190" s="203"/>
      <c r="AF190" s="203"/>
      <c r="AG190" s="208"/>
      <c r="AH190" s="205"/>
      <c r="AI190" s="526"/>
      <c r="AJ190" s="203"/>
      <c r="AK190" s="203"/>
      <c r="AL190" s="208"/>
      <c r="AM190" s="205"/>
      <c r="AN190" s="526"/>
      <c r="AO190" s="203"/>
      <c r="AP190" s="203"/>
      <c r="AQ190" s="208"/>
      <c r="AR190" s="205"/>
      <c r="AS190" s="526"/>
      <c r="AT190" s="203"/>
      <c r="AU190" s="203"/>
      <c r="AV190" s="208"/>
      <c r="AW190" s="205"/>
      <c r="AX190" s="526"/>
    </row>
    <row r="191" spans="2:50" ht="14.25" customHeight="1">
      <c r="B191" s="501"/>
      <c r="C191" s="203">
        <v>5</v>
      </c>
      <c r="D191" s="206"/>
      <c r="E191" s="203"/>
      <c r="F191" s="203"/>
      <c r="G191" s="208"/>
      <c r="H191" s="526"/>
      <c r="I191" s="209"/>
      <c r="J191" s="209"/>
      <c r="K191" s="210"/>
      <c r="L191" s="527"/>
      <c r="M191" s="209"/>
      <c r="N191" s="501"/>
      <c r="O191" s="501"/>
      <c r="P191" s="203"/>
      <c r="Q191" s="203"/>
      <c r="R191" s="208"/>
      <c r="S191" s="205"/>
      <c r="T191" s="526"/>
      <c r="U191" s="203"/>
      <c r="V191" s="203"/>
      <c r="W191" s="208"/>
      <c r="X191" s="205"/>
      <c r="Y191" s="526"/>
      <c r="Z191" s="203"/>
      <c r="AA191" s="203"/>
      <c r="AB191" s="208"/>
      <c r="AC191" s="205"/>
      <c r="AD191" s="526"/>
      <c r="AE191" s="203"/>
      <c r="AF191" s="203"/>
      <c r="AG191" s="208"/>
      <c r="AH191" s="205"/>
      <c r="AI191" s="526"/>
      <c r="AJ191" s="203"/>
      <c r="AK191" s="203"/>
      <c r="AL191" s="208"/>
      <c r="AM191" s="205"/>
      <c r="AN191" s="526"/>
      <c r="AO191" s="203"/>
      <c r="AP191" s="203"/>
      <c r="AQ191" s="208"/>
      <c r="AR191" s="205"/>
      <c r="AS191" s="526"/>
      <c r="AT191" s="203"/>
      <c r="AU191" s="203"/>
      <c r="AV191" s="208"/>
      <c r="AW191" s="205"/>
      <c r="AX191" s="526"/>
    </row>
    <row r="192" spans="2:50" ht="14.25" customHeight="1">
      <c r="B192" s="501"/>
      <c r="C192" s="203">
        <v>6</v>
      </c>
      <c r="D192" s="206"/>
      <c r="E192" s="203"/>
      <c r="F192" s="203"/>
      <c r="G192" s="208"/>
      <c r="H192" s="526"/>
      <c r="I192" s="209"/>
      <c r="J192" s="209"/>
      <c r="K192" s="210"/>
      <c r="L192" s="527"/>
      <c r="M192" s="209"/>
      <c r="N192" s="501"/>
      <c r="O192" s="501"/>
      <c r="P192" s="203"/>
      <c r="Q192" s="203"/>
      <c r="R192" s="208"/>
      <c r="S192" s="205"/>
      <c r="T192" s="526"/>
      <c r="U192" s="203"/>
      <c r="V192" s="203"/>
      <c r="W192" s="208"/>
      <c r="X192" s="205"/>
      <c r="Y192" s="526"/>
      <c r="Z192" s="203"/>
      <c r="AA192" s="203"/>
      <c r="AB192" s="208"/>
      <c r="AC192" s="205"/>
      <c r="AD192" s="526"/>
      <c r="AE192" s="203"/>
      <c r="AF192" s="203"/>
      <c r="AG192" s="208"/>
      <c r="AH192" s="205"/>
      <c r="AI192" s="526"/>
      <c r="AJ192" s="203"/>
      <c r="AK192" s="203"/>
      <c r="AL192" s="208"/>
      <c r="AM192" s="205"/>
      <c r="AN192" s="526"/>
      <c r="AO192" s="203"/>
      <c r="AP192" s="203"/>
      <c r="AQ192" s="208"/>
      <c r="AR192" s="205"/>
      <c r="AS192" s="526"/>
      <c r="AT192" s="203"/>
      <c r="AU192" s="203"/>
      <c r="AV192" s="208"/>
      <c r="AW192" s="205"/>
      <c r="AX192" s="526"/>
    </row>
    <row r="193" spans="2:50" ht="14.25" customHeight="1">
      <c r="B193" s="501"/>
      <c r="C193" s="203">
        <v>7</v>
      </c>
      <c r="D193" s="206"/>
      <c r="E193" s="203"/>
      <c r="F193" s="203"/>
      <c r="G193" s="208"/>
      <c r="H193" s="526"/>
      <c r="I193" s="209"/>
      <c r="J193" s="209"/>
      <c r="K193" s="210"/>
      <c r="L193" s="527"/>
      <c r="M193" s="209"/>
      <c r="N193" s="501"/>
      <c r="O193" s="501"/>
      <c r="P193" s="203"/>
      <c r="Q193" s="203"/>
      <c r="R193" s="208"/>
      <c r="S193" s="205"/>
      <c r="T193" s="526"/>
      <c r="U193" s="203"/>
      <c r="V193" s="203"/>
      <c r="W193" s="208"/>
      <c r="X193" s="205"/>
      <c r="Y193" s="526"/>
      <c r="Z193" s="203"/>
      <c r="AA193" s="203"/>
      <c r="AB193" s="208"/>
      <c r="AC193" s="205"/>
      <c r="AD193" s="526"/>
      <c r="AE193" s="203"/>
      <c r="AF193" s="203"/>
      <c r="AG193" s="208"/>
      <c r="AH193" s="205"/>
      <c r="AI193" s="526"/>
      <c r="AJ193" s="203"/>
      <c r="AK193" s="203"/>
      <c r="AL193" s="208"/>
      <c r="AM193" s="205"/>
      <c r="AN193" s="526"/>
      <c r="AO193" s="203"/>
      <c r="AP193" s="203"/>
      <c r="AQ193" s="208"/>
      <c r="AR193" s="205"/>
      <c r="AS193" s="526"/>
      <c r="AT193" s="203"/>
      <c r="AU193" s="203"/>
      <c r="AV193" s="208"/>
      <c r="AW193" s="205"/>
      <c r="AX193" s="526"/>
    </row>
    <row r="194" spans="2:50" ht="14.25" customHeight="1">
      <c r="B194" s="501"/>
      <c r="C194" s="203">
        <v>8</v>
      </c>
      <c r="D194" s="206"/>
      <c r="E194" s="203"/>
      <c r="F194" s="203"/>
      <c r="G194" s="208"/>
      <c r="H194" s="526"/>
      <c r="I194" s="209"/>
      <c r="J194" s="209"/>
      <c r="K194" s="210"/>
      <c r="L194" s="527"/>
      <c r="M194" s="209"/>
      <c r="N194" s="501"/>
      <c r="O194" s="501"/>
      <c r="P194" s="203"/>
      <c r="Q194" s="203"/>
      <c r="R194" s="208"/>
      <c r="S194" s="205"/>
      <c r="T194" s="526"/>
      <c r="U194" s="203"/>
      <c r="V194" s="203"/>
      <c r="W194" s="208"/>
      <c r="X194" s="205"/>
      <c r="Y194" s="526"/>
      <c r="Z194" s="203"/>
      <c r="AA194" s="203"/>
      <c r="AB194" s="208"/>
      <c r="AC194" s="205"/>
      <c r="AD194" s="526"/>
      <c r="AE194" s="203"/>
      <c r="AF194" s="203"/>
      <c r="AG194" s="208"/>
      <c r="AH194" s="205"/>
      <c r="AI194" s="526"/>
      <c r="AJ194" s="203"/>
      <c r="AK194" s="203"/>
      <c r="AL194" s="208"/>
      <c r="AM194" s="205"/>
      <c r="AN194" s="526"/>
      <c r="AO194" s="203"/>
      <c r="AP194" s="203"/>
      <c r="AQ194" s="208"/>
      <c r="AR194" s="205"/>
      <c r="AS194" s="526"/>
      <c r="AT194" s="203"/>
      <c r="AU194" s="203"/>
      <c r="AV194" s="208"/>
      <c r="AW194" s="205"/>
      <c r="AX194" s="526"/>
    </row>
    <row r="195" spans="2:50" ht="14.25" customHeight="1">
      <c r="B195" s="501"/>
      <c r="C195" s="203">
        <v>9</v>
      </c>
      <c r="D195" s="206"/>
      <c r="E195" s="203"/>
      <c r="F195" s="203"/>
      <c r="G195" s="208"/>
      <c r="H195" s="526"/>
      <c r="I195" s="209"/>
      <c r="J195" s="209"/>
      <c r="K195" s="210"/>
      <c r="L195" s="527"/>
      <c r="M195" s="209"/>
      <c r="N195" s="501"/>
      <c r="O195" s="501"/>
      <c r="P195" s="203"/>
      <c r="Q195" s="203"/>
      <c r="R195" s="208"/>
      <c r="S195" s="205"/>
      <c r="T195" s="526"/>
      <c r="U195" s="203"/>
      <c r="V195" s="203"/>
      <c r="W195" s="208"/>
      <c r="X195" s="205"/>
      <c r="Y195" s="526"/>
      <c r="Z195" s="203"/>
      <c r="AA195" s="203"/>
      <c r="AB195" s="208"/>
      <c r="AC195" s="205"/>
      <c r="AD195" s="526"/>
      <c r="AE195" s="203"/>
      <c r="AF195" s="203"/>
      <c r="AG195" s="208"/>
      <c r="AH195" s="205"/>
      <c r="AI195" s="526"/>
      <c r="AJ195" s="203"/>
      <c r="AK195" s="203"/>
      <c r="AL195" s="208"/>
      <c r="AM195" s="205"/>
      <c r="AN195" s="526"/>
      <c r="AO195" s="203"/>
      <c r="AP195" s="203"/>
      <c r="AQ195" s="208"/>
      <c r="AR195" s="205"/>
      <c r="AS195" s="526"/>
      <c r="AT195" s="203"/>
      <c r="AU195" s="203"/>
      <c r="AV195" s="208"/>
      <c r="AW195" s="205"/>
      <c r="AX195" s="526"/>
    </row>
    <row r="196" spans="2:50" ht="14.25" customHeight="1">
      <c r="B196" s="501"/>
      <c r="C196" s="203">
        <v>10</v>
      </c>
      <c r="D196" s="206"/>
      <c r="E196" s="203"/>
      <c r="F196" s="203"/>
      <c r="G196" s="208"/>
      <c r="H196" s="526"/>
      <c r="I196" s="209"/>
      <c r="J196" s="209"/>
      <c r="K196" s="210"/>
      <c r="L196" s="527"/>
      <c r="M196" s="209"/>
      <c r="N196" s="501"/>
      <c r="O196" s="501"/>
      <c r="P196" s="203"/>
      <c r="Q196" s="203"/>
      <c r="R196" s="208"/>
      <c r="S196" s="205"/>
      <c r="T196" s="526"/>
      <c r="U196" s="203"/>
      <c r="V196" s="203"/>
      <c r="W196" s="208"/>
      <c r="X196" s="205"/>
      <c r="Y196" s="526"/>
      <c r="Z196" s="203"/>
      <c r="AA196" s="203"/>
      <c r="AB196" s="208"/>
      <c r="AC196" s="205"/>
      <c r="AD196" s="526"/>
      <c r="AE196" s="203"/>
      <c r="AF196" s="203"/>
      <c r="AG196" s="208"/>
      <c r="AH196" s="205"/>
      <c r="AI196" s="526"/>
      <c r="AJ196" s="203"/>
      <c r="AK196" s="203"/>
      <c r="AL196" s="208"/>
      <c r="AM196" s="205"/>
      <c r="AN196" s="526"/>
      <c r="AO196" s="203"/>
      <c r="AP196" s="203"/>
      <c r="AQ196" s="208"/>
      <c r="AR196" s="205"/>
      <c r="AS196" s="526"/>
      <c r="AT196" s="203"/>
      <c r="AU196" s="203"/>
      <c r="AV196" s="208"/>
      <c r="AW196" s="205"/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3"/>
      <c r="Q197" s="203"/>
      <c r="R197" s="208"/>
      <c r="S197" s="205"/>
      <c r="T197" s="526"/>
      <c r="U197" s="203"/>
      <c r="V197" s="203"/>
      <c r="W197" s="208"/>
      <c r="X197" s="205"/>
      <c r="Y197" s="526"/>
      <c r="Z197" s="203"/>
      <c r="AA197" s="203"/>
      <c r="AB197" s="208"/>
      <c r="AC197" s="205"/>
      <c r="AD197" s="526"/>
      <c r="AE197" s="203"/>
      <c r="AF197" s="203"/>
      <c r="AG197" s="208"/>
      <c r="AH197" s="205"/>
      <c r="AI197" s="526"/>
      <c r="AJ197" s="203"/>
      <c r="AK197" s="203"/>
      <c r="AL197" s="208"/>
      <c r="AM197" s="205"/>
      <c r="AN197" s="526"/>
      <c r="AO197" s="203"/>
      <c r="AP197" s="203"/>
      <c r="AQ197" s="208"/>
      <c r="AR197" s="205"/>
      <c r="AS197" s="526"/>
      <c r="AT197" s="203"/>
      <c r="AU197" s="203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3"/>
      <c r="Q198" s="203"/>
      <c r="R198" s="208"/>
      <c r="S198" s="205"/>
      <c r="T198" s="526"/>
      <c r="U198" s="203"/>
      <c r="V198" s="203"/>
      <c r="W198" s="208"/>
      <c r="X198" s="205"/>
      <c r="Y198" s="526"/>
      <c r="Z198" s="203"/>
      <c r="AA198" s="203"/>
      <c r="AB198" s="208"/>
      <c r="AC198" s="205"/>
      <c r="AD198" s="526"/>
      <c r="AE198" s="203"/>
      <c r="AF198" s="203"/>
      <c r="AG198" s="208"/>
      <c r="AH198" s="205"/>
      <c r="AI198" s="526"/>
      <c r="AJ198" s="203"/>
      <c r="AK198" s="203"/>
      <c r="AL198" s="208"/>
      <c r="AM198" s="205"/>
      <c r="AN198" s="526"/>
      <c r="AO198" s="203"/>
      <c r="AP198" s="203"/>
      <c r="AQ198" s="208"/>
      <c r="AR198" s="205"/>
      <c r="AS198" s="526"/>
      <c r="AT198" s="203"/>
      <c r="AU198" s="203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3"/>
      <c r="Q199" s="203"/>
      <c r="R199" s="208"/>
      <c r="S199" s="205"/>
      <c r="T199" s="526"/>
      <c r="U199" s="203"/>
      <c r="V199" s="203"/>
      <c r="W199" s="208"/>
      <c r="X199" s="205"/>
      <c r="Y199" s="526"/>
      <c r="Z199" s="203"/>
      <c r="AA199" s="203"/>
      <c r="AB199" s="208"/>
      <c r="AC199" s="205"/>
      <c r="AD199" s="526"/>
      <c r="AE199" s="203"/>
      <c r="AF199" s="203"/>
      <c r="AG199" s="208"/>
      <c r="AH199" s="205"/>
      <c r="AI199" s="526"/>
      <c r="AJ199" s="203"/>
      <c r="AK199" s="203"/>
      <c r="AL199" s="208"/>
      <c r="AM199" s="205"/>
      <c r="AN199" s="526"/>
      <c r="AO199" s="203"/>
      <c r="AP199" s="203"/>
      <c r="AQ199" s="208"/>
      <c r="AR199" s="205"/>
      <c r="AS199" s="526"/>
      <c r="AT199" s="203"/>
      <c r="AU199" s="203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3"/>
      <c r="W201" s="208"/>
      <c r="X201" s="205"/>
      <c r="Y201" s="526"/>
      <c r="Z201" s="203"/>
      <c r="AA201" s="203"/>
      <c r="AB201" s="208"/>
      <c r="AC201" s="205"/>
      <c r="AD201" s="526"/>
      <c r="AE201" s="203"/>
      <c r="AF201" s="203"/>
      <c r="AG201" s="208"/>
      <c r="AH201" s="205"/>
      <c r="AI201" s="526"/>
      <c r="AJ201" s="203"/>
      <c r="AK201" s="203"/>
      <c r="AL201" s="208"/>
      <c r="AM201" s="205"/>
      <c r="AN201" s="526"/>
      <c r="AO201" s="203"/>
      <c r="AP201" s="203"/>
      <c r="AQ201" s="208"/>
      <c r="AR201" s="205"/>
      <c r="AS201" s="526"/>
      <c r="AT201" s="203"/>
      <c r="AU201" s="203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168">U202+1</f>
        <v>45939</v>
      </c>
      <c r="AA202" s="588"/>
      <c r="AB202" s="588"/>
      <c r="AC202" s="588"/>
      <c r="AD202" s="588"/>
      <c r="AE202" s="589">
        <f t="shared" ref="AE202" si="169">Z202+1</f>
        <v>45940</v>
      </c>
      <c r="AF202" s="590"/>
      <c r="AG202" s="590"/>
      <c r="AH202" s="590"/>
      <c r="AI202" s="590"/>
      <c r="AJ202" s="591">
        <f t="shared" ref="AJ202" si="170">AE202+1</f>
        <v>45941</v>
      </c>
      <c r="AK202" s="592"/>
      <c r="AL202" s="592"/>
      <c r="AM202" s="592"/>
      <c r="AN202" s="593"/>
      <c r="AO202" s="589">
        <f t="shared" ref="AO202" si="171">AJ202+1</f>
        <v>45942</v>
      </c>
      <c r="AP202" s="590"/>
      <c r="AQ202" s="590"/>
      <c r="AR202" s="590"/>
      <c r="AS202" s="590"/>
      <c r="AT202" s="591">
        <f t="shared" ref="AT202" si="172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173">Z202</f>
        <v>45939</v>
      </c>
      <c r="AA203" s="594"/>
      <c r="AB203" s="594"/>
      <c r="AC203" s="594"/>
      <c r="AD203" s="594"/>
      <c r="AE203" s="595">
        <f t="shared" ref="AE203" si="174">AE202</f>
        <v>45940</v>
      </c>
      <c r="AF203" s="595"/>
      <c r="AG203" s="595"/>
      <c r="AH203" s="595"/>
      <c r="AI203" s="595"/>
      <c r="AJ203" s="596">
        <f t="shared" ref="AJ203" si="175">AJ202</f>
        <v>45941</v>
      </c>
      <c r="AK203" s="597"/>
      <c r="AL203" s="597"/>
      <c r="AM203" s="597"/>
      <c r="AN203" s="598"/>
      <c r="AO203" s="595">
        <f t="shared" ref="AO203" si="176">AO202</f>
        <v>45942</v>
      </c>
      <c r="AP203" s="595"/>
      <c r="AQ203" s="595"/>
      <c r="AR203" s="595"/>
      <c r="AS203" s="595"/>
      <c r="AT203" s="596">
        <f t="shared" ref="AT203" si="177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315</v>
      </c>
      <c r="C207" s="203">
        <v>1</v>
      </c>
      <c r="D207" s="206" t="s">
        <v>314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26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27">
        <f>IFERROR(AVERAGE(K207:K221),"-")</f>
        <v>73.223585638586059</v>
      </c>
      <c r="M207" s="209">
        <f>RANK(K207, K$207:$K$221)</f>
        <v>1</v>
      </c>
      <c r="N207" s="501"/>
      <c r="O207" s="501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26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26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26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26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26">
        <f>AVERAGE(AL207:AL221)</f>
        <v>73.429054054054049</v>
      </c>
      <c r="AO207" s="207"/>
      <c r="AP207" s="207"/>
      <c r="AQ207" s="208"/>
      <c r="AR207" s="205"/>
      <c r="AS207" s="526" t="e">
        <f>AVERAGE(AQ207:AQ221)</f>
        <v>#DIV/0!</v>
      </c>
      <c r="AT207" s="207"/>
      <c r="AU207" s="207"/>
      <c r="AV207" s="208"/>
      <c r="AW207" s="205"/>
      <c r="AX207" s="526" t="e">
        <f>AVERAGE(AV207:AV221)</f>
        <v>#DIV/0!</v>
      </c>
    </row>
    <row r="208" spans="2:50" ht="14.25" customHeight="1">
      <c r="B208" s="501"/>
      <c r="C208" s="203">
        <v>2</v>
      </c>
      <c r="D208" s="206"/>
      <c r="E208" s="203"/>
      <c r="F208" s="203"/>
      <c r="G208" s="208"/>
      <c r="H208" s="526"/>
      <c r="I208" s="209"/>
      <c r="J208" s="209"/>
      <c r="K208" s="210"/>
      <c r="L208" s="527"/>
      <c r="M208" s="209"/>
      <c r="N208" s="501"/>
      <c r="O208" s="501"/>
      <c r="P208" s="203"/>
      <c r="Q208" s="203"/>
      <c r="R208" s="208"/>
      <c r="S208" s="205"/>
      <c r="T208" s="526"/>
      <c r="U208" s="203"/>
      <c r="V208" s="203"/>
      <c r="W208" s="208"/>
      <c r="X208" s="205"/>
      <c r="Y208" s="526"/>
      <c r="Z208" s="203"/>
      <c r="AA208" s="203"/>
      <c r="AB208" s="208"/>
      <c r="AC208" s="205"/>
      <c r="AD208" s="526"/>
      <c r="AE208" s="203"/>
      <c r="AF208" s="203"/>
      <c r="AG208" s="208"/>
      <c r="AH208" s="205"/>
      <c r="AI208" s="526"/>
      <c r="AJ208" s="203"/>
      <c r="AK208" s="203"/>
      <c r="AL208" s="208"/>
      <c r="AM208" s="205"/>
      <c r="AN208" s="526"/>
      <c r="AO208" s="203"/>
      <c r="AP208" s="203"/>
      <c r="AQ208" s="208"/>
      <c r="AR208" s="205"/>
      <c r="AS208" s="526"/>
      <c r="AT208" s="203"/>
      <c r="AU208" s="203"/>
      <c r="AV208" s="208"/>
      <c r="AW208" s="205"/>
      <c r="AX208" s="526"/>
    </row>
    <row r="209" spans="2:50" ht="14.25" customHeight="1">
      <c r="B209" s="501"/>
      <c r="C209" s="203">
        <v>3</v>
      </c>
      <c r="D209" s="206"/>
      <c r="E209" s="203"/>
      <c r="F209" s="203"/>
      <c r="G209" s="208"/>
      <c r="H209" s="526"/>
      <c r="I209" s="209"/>
      <c r="J209" s="209"/>
      <c r="K209" s="210"/>
      <c r="L209" s="527"/>
      <c r="M209" s="209"/>
      <c r="N209" s="501"/>
      <c r="O209" s="501"/>
      <c r="P209" s="203"/>
      <c r="Q209" s="203"/>
      <c r="R209" s="208"/>
      <c r="S209" s="205"/>
      <c r="T209" s="526"/>
      <c r="U209" s="203"/>
      <c r="V209" s="203"/>
      <c r="W209" s="208"/>
      <c r="X209" s="205"/>
      <c r="Y209" s="526"/>
      <c r="Z209" s="203"/>
      <c r="AA209" s="203"/>
      <c r="AB209" s="208"/>
      <c r="AC209" s="205"/>
      <c r="AD209" s="526"/>
      <c r="AE209" s="203"/>
      <c r="AF209" s="203"/>
      <c r="AG209" s="208"/>
      <c r="AH209" s="205"/>
      <c r="AI209" s="526"/>
      <c r="AJ209" s="203"/>
      <c r="AK209" s="203"/>
      <c r="AL209" s="208"/>
      <c r="AM209" s="205"/>
      <c r="AN209" s="526"/>
      <c r="AO209" s="203"/>
      <c r="AP209" s="203"/>
      <c r="AQ209" s="208"/>
      <c r="AR209" s="205"/>
      <c r="AS209" s="526"/>
      <c r="AT209" s="203"/>
      <c r="AU209" s="203"/>
      <c r="AV209" s="208"/>
      <c r="AW209" s="205"/>
      <c r="AX209" s="526"/>
    </row>
    <row r="210" spans="2:50" ht="14.25" customHeight="1">
      <c r="B210" s="501"/>
      <c r="C210" s="203">
        <v>4</v>
      </c>
      <c r="D210" s="206"/>
      <c r="E210" s="203"/>
      <c r="F210" s="203"/>
      <c r="G210" s="208"/>
      <c r="H210" s="526"/>
      <c r="I210" s="209"/>
      <c r="J210" s="209"/>
      <c r="K210" s="210"/>
      <c r="L210" s="527"/>
      <c r="M210" s="209"/>
      <c r="N210" s="501"/>
      <c r="O210" s="501"/>
      <c r="P210" s="203"/>
      <c r="Q210" s="203"/>
      <c r="R210" s="208"/>
      <c r="S210" s="205"/>
      <c r="T210" s="526"/>
      <c r="U210" s="203"/>
      <c r="V210" s="203"/>
      <c r="W210" s="208"/>
      <c r="X210" s="205"/>
      <c r="Y210" s="526"/>
      <c r="Z210" s="203"/>
      <c r="AA210" s="203"/>
      <c r="AB210" s="208"/>
      <c r="AC210" s="205"/>
      <c r="AD210" s="526"/>
      <c r="AE210" s="203"/>
      <c r="AF210" s="203"/>
      <c r="AG210" s="208"/>
      <c r="AH210" s="205"/>
      <c r="AI210" s="526"/>
      <c r="AJ210" s="203"/>
      <c r="AK210" s="203"/>
      <c r="AL210" s="208"/>
      <c r="AM210" s="205"/>
      <c r="AN210" s="526"/>
      <c r="AO210" s="203"/>
      <c r="AP210" s="203"/>
      <c r="AQ210" s="208"/>
      <c r="AR210" s="205"/>
      <c r="AS210" s="526"/>
      <c r="AT210" s="203"/>
      <c r="AU210" s="203"/>
      <c r="AV210" s="208"/>
      <c r="AW210" s="205"/>
      <c r="AX210" s="526"/>
    </row>
    <row r="211" spans="2:50" ht="14.25" customHeight="1">
      <c r="B211" s="501"/>
      <c r="C211" s="203">
        <v>5</v>
      </c>
      <c r="D211" s="206"/>
      <c r="E211" s="203"/>
      <c r="F211" s="203"/>
      <c r="G211" s="208"/>
      <c r="H211" s="526"/>
      <c r="I211" s="209"/>
      <c r="J211" s="209"/>
      <c r="K211" s="210"/>
      <c r="L211" s="527"/>
      <c r="M211" s="209"/>
      <c r="N211" s="501"/>
      <c r="O211" s="501"/>
      <c r="P211" s="203"/>
      <c r="Q211" s="203"/>
      <c r="R211" s="208"/>
      <c r="S211" s="205"/>
      <c r="T211" s="526"/>
      <c r="U211" s="203"/>
      <c r="V211" s="203"/>
      <c r="W211" s="208"/>
      <c r="X211" s="205"/>
      <c r="Y211" s="526"/>
      <c r="Z211" s="203"/>
      <c r="AA211" s="203"/>
      <c r="AB211" s="208"/>
      <c r="AC211" s="205"/>
      <c r="AD211" s="526"/>
      <c r="AE211" s="203"/>
      <c r="AF211" s="203"/>
      <c r="AG211" s="208"/>
      <c r="AH211" s="205"/>
      <c r="AI211" s="526"/>
      <c r="AJ211" s="203"/>
      <c r="AK211" s="203"/>
      <c r="AL211" s="208"/>
      <c r="AM211" s="205"/>
      <c r="AN211" s="526"/>
      <c r="AO211" s="203"/>
      <c r="AP211" s="203"/>
      <c r="AQ211" s="208"/>
      <c r="AR211" s="205"/>
      <c r="AS211" s="526"/>
      <c r="AT211" s="203"/>
      <c r="AU211" s="203"/>
      <c r="AV211" s="208"/>
      <c r="AW211" s="205"/>
      <c r="AX211" s="526"/>
    </row>
    <row r="212" spans="2:50" ht="14.25" customHeight="1">
      <c r="B212" s="501"/>
      <c r="C212" s="203">
        <v>6</v>
      </c>
      <c r="D212" s="206"/>
      <c r="E212" s="203"/>
      <c r="F212" s="203"/>
      <c r="G212" s="208"/>
      <c r="H212" s="526"/>
      <c r="I212" s="209"/>
      <c r="J212" s="209"/>
      <c r="K212" s="210"/>
      <c r="L212" s="527"/>
      <c r="M212" s="209"/>
      <c r="N212" s="501"/>
      <c r="O212" s="501"/>
      <c r="P212" s="203"/>
      <c r="Q212" s="203"/>
      <c r="R212" s="208"/>
      <c r="S212" s="205"/>
      <c r="T212" s="526"/>
      <c r="U212" s="203"/>
      <c r="V212" s="203"/>
      <c r="W212" s="208"/>
      <c r="X212" s="205"/>
      <c r="Y212" s="526"/>
      <c r="Z212" s="203"/>
      <c r="AA212" s="203"/>
      <c r="AB212" s="208"/>
      <c r="AC212" s="205"/>
      <c r="AD212" s="526"/>
      <c r="AE212" s="203"/>
      <c r="AF212" s="203"/>
      <c r="AG212" s="208"/>
      <c r="AH212" s="205"/>
      <c r="AI212" s="526"/>
      <c r="AJ212" s="203"/>
      <c r="AK212" s="203"/>
      <c r="AL212" s="208"/>
      <c r="AM212" s="205"/>
      <c r="AN212" s="526"/>
      <c r="AO212" s="203"/>
      <c r="AP212" s="203"/>
      <c r="AQ212" s="208"/>
      <c r="AR212" s="205"/>
      <c r="AS212" s="526"/>
      <c r="AT212" s="203"/>
      <c r="AU212" s="203"/>
      <c r="AV212" s="208"/>
      <c r="AW212" s="205"/>
      <c r="AX212" s="526"/>
    </row>
    <row r="213" spans="2:50" ht="14.25" customHeight="1">
      <c r="B213" s="501"/>
      <c r="C213" s="203">
        <v>7</v>
      </c>
      <c r="D213" s="206"/>
      <c r="E213" s="203"/>
      <c r="F213" s="203"/>
      <c r="G213" s="208"/>
      <c r="H213" s="526"/>
      <c r="I213" s="209"/>
      <c r="J213" s="209"/>
      <c r="K213" s="210"/>
      <c r="L213" s="527"/>
      <c r="M213" s="209"/>
      <c r="N213" s="501"/>
      <c r="O213" s="501"/>
      <c r="P213" s="203"/>
      <c r="Q213" s="203"/>
      <c r="R213" s="208"/>
      <c r="S213" s="205"/>
      <c r="T213" s="526"/>
      <c r="U213" s="203"/>
      <c r="V213" s="203"/>
      <c r="W213" s="208"/>
      <c r="X213" s="205"/>
      <c r="Y213" s="526"/>
      <c r="Z213" s="203"/>
      <c r="AA213" s="203"/>
      <c r="AB213" s="208"/>
      <c r="AC213" s="205"/>
      <c r="AD213" s="526"/>
      <c r="AE213" s="203"/>
      <c r="AF213" s="203"/>
      <c r="AG213" s="208"/>
      <c r="AH213" s="205"/>
      <c r="AI213" s="526"/>
      <c r="AJ213" s="203"/>
      <c r="AK213" s="203"/>
      <c r="AL213" s="208"/>
      <c r="AM213" s="205"/>
      <c r="AN213" s="526"/>
      <c r="AO213" s="203"/>
      <c r="AP213" s="203"/>
      <c r="AQ213" s="208"/>
      <c r="AR213" s="205"/>
      <c r="AS213" s="526"/>
      <c r="AT213" s="203"/>
      <c r="AU213" s="203"/>
      <c r="AV213" s="208"/>
      <c r="AW213" s="205"/>
      <c r="AX213" s="526"/>
    </row>
    <row r="214" spans="2:50" ht="14.25" customHeight="1">
      <c r="B214" s="501"/>
      <c r="C214" s="203">
        <v>8</v>
      </c>
      <c r="D214" s="206"/>
      <c r="E214" s="203"/>
      <c r="F214" s="203"/>
      <c r="G214" s="208"/>
      <c r="H214" s="526"/>
      <c r="I214" s="209"/>
      <c r="J214" s="209"/>
      <c r="K214" s="210"/>
      <c r="L214" s="527"/>
      <c r="M214" s="209"/>
      <c r="N214" s="501"/>
      <c r="O214" s="501"/>
      <c r="P214" s="203"/>
      <c r="Q214" s="203"/>
      <c r="R214" s="208"/>
      <c r="S214" s="205"/>
      <c r="T214" s="526"/>
      <c r="U214" s="203"/>
      <c r="V214" s="203"/>
      <c r="W214" s="208"/>
      <c r="X214" s="205"/>
      <c r="Y214" s="526"/>
      <c r="Z214" s="203"/>
      <c r="AA214" s="203"/>
      <c r="AB214" s="208"/>
      <c r="AC214" s="205"/>
      <c r="AD214" s="526"/>
      <c r="AE214" s="203"/>
      <c r="AF214" s="203"/>
      <c r="AG214" s="208"/>
      <c r="AH214" s="205"/>
      <c r="AI214" s="526"/>
      <c r="AJ214" s="203"/>
      <c r="AK214" s="203"/>
      <c r="AL214" s="208"/>
      <c r="AM214" s="205"/>
      <c r="AN214" s="526"/>
      <c r="AO214" s="203"/>
      <c r="AP214" s="203"/>
      <c r="AQ214" s="208"/>
      <c r="AR214" s="205"/>
      <c r="AS214" s="526"/>
      <c r="AT214" s="203"/>
      <c r="AU214" s="203"/>
      <c r="AV214" s="208"/>
      <c r="AW214" s="205"/>
      <c r="AX214" s="526"/>
    </row>
    <row r="215" spans="2:50" ht="14.25" customHeight="1">
      <c r="B215" s="501"/>
      <c r="C215" s="203">
        <v>9</v>
      </c>
      <c r="D215" s="206"/>
      <c r="E215" s="203"/>
      <c r="F215" s="203"/>
      <c r="G215" s="208"/>
      <c r="H215" s="526"/>
      <c r="I215" s="209"/>
      <c r="J215" s="209"/>
      <c r="K215" s="210"/>
      <c r="L215" s="527"/>
      <c r="M215" s="209"/>
      <c r="N215" s="501"/>
      <c r="O215" s="501"/>
      <c r="P215" s="203"/>
      <c r="Q215" s="203"/>
      <c r="R215" s="208"/>
      <c r="S215" s="205"/>
      <c r="T215" s="526"/>
      <c r="U215" s="203"/>
      <c r="V215" s="203"/>
      <c r="W215" s="208"/>
      <c r="X215" s="205"/>
      <c r="Y215" s="526"/>
      <c r="Z215" s="203"/>
      <c r="AA215" s="203"/>
      <c r="AB215" s="208"/>
      <c r="AC215" s="205"/>
      <c r="AD215" s="526"/>
      <c r="AE215" s="203"/>
      <c r="AF215" s="203"/>
      <c r="AG215" s="208"/>
      <c r="AH215" s="205"/>
      <c r="AI215" s="526"/>
      <c r="AJ215" s="203"/>
      <c r="AK215" s="203"/>
      <c r="AL215" s="208"/>
      <c r="AM215" s="205"/>
      <c r="AN215" s="526"/>
      <c r="AO215" s="203"/>
      <c r="AP215" s="203"/>
      <c r="AQ215" s="208"/>
      <c r="AR215" s="205"/>
      <c r="AS215" s="526"/>
      <c r="AT215" s="203"/>
      <c r="AU215" s="203"/>
      <c r="AV215" s="208"/>
      <c r="AW215" s="205"/>
      <c r="AX215" s="526"/>
    </row>
    <row r="216" spans="2:50" ht="14.25" customHeight="1">
      <c r="B216" s="501"/>
      <c r="C216" s="203">
        <v>10</v>
      </c>
      <c r="D216" s="206"/>
      <c r="E216" s="203"/>
      <c r="F216" s="203"/>
      <c r="G216" s="208"/>
      <c r="H216" s="526"/>
      <c r="I216" s="209"/>
      <c r="J216" s="209"/>
      <c r="K216" s="210"/>
      <c r="L216" s="527"/>
      <c r="M216" s="209"/>
      <c r="N216" s="501"/>
      <c r="O216" s="501"/>
      <c r="P216" s="203"/>
      <c r="Q216" s="203"/>
      <c r="R216" s="208"/>
      <c r="S216" s="205"/>
      <c r="T216" s="526"/>
      <c r="U216" s="203"/>
      <c r="V216" s="203"/>
      <c r="W216" s="208"/>
      <c r="X216" s="205"/>
      <c r="Y216" s="526"/>
      <c r="Z216" s="203"/>
      <c r="AA216" s="203"/>
      <c r="AB216" s="208"/>
      <c r="AC216" s="205"/>
      <c r="AD216" s="526"/>
      <c r="AE216" s="203"/>
      <c r="AF216" s="203"/>
      <c r="AG216" s="208"/>
      <c r="AH216" s="205"/>
      <c r="AI216" s="526"/>
      <c r="AJ216" s="203"/>
      <c r="AK216" s="203"/>
      <c r="AL216" s="208"/>
      <c r="AM216" s="205"/>
      <c r="AN216" s="526"/>
      <c r="AO216" s="203"/>
      <c r="AP216" s="203"/>
      <c r="AQ216" s="208"/>
      <c r="AR216" s="205"/>
      <c r="AS216" s="526"/>
      <c r="AT216" s="203"/>
      <c r="AU216" s="203"/>
      <c r="AV216" s="208"/>
      <c r="AW216" s="205"/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3"/>
      <c r="W221" s="208"/>
      <c r="X221" s="205"/>
      <c r="Y221" s="526"/>
      <c r="Z221" s="203"/>
      <c r="AA221" s="203"/>
      <c r="AB221" s="208"/>
      <c r="AC221" s="205"/>
      <c r="AD221" s="526"/>
      <c r="AE221" s="203"/>
      <c r="AF221" s="203"/>
      <c r="AG221" s="208"/>
      <c r="AH221" s="205"/>
      <c r="AI221" s="526"/>
      <c r="AJ221" s="203"/>
      <c r="AK221" s="203"/>
      <c r="AL221" s="208"/>
      <c r="AM221" s="205"/>
      <c r="AN221" s="526"/>
      <c r="AO221" s="203"/>
      <c r="AP221" s="203"/>
      <c r="AQ221" s="208"/>
      <c r="AR221" s="205"/>
      <c r="AS221" s="526"/>
      <c r="AT221" s="203"/>
      <c r="AU221" s="203"/>
      <c r="AV221" s="208"/>
      <c r="AW221" s="205"/>
      <c r="AX221" s="526"/>
    </row>
    <row r="222" spans="2:50" ht="14.25" customHeight="1" collapsed="1">
      <c r="B222" s="539" t="s">
        <v>218</v>
      </c>
      <c r="C222" s="539"/>
      <c r="D222" s="539"/>
      <c r="E222" s="539"/>
      <c r="F222" s="539"/>
      <c r="G222" s="539"/>
      <c r="H222" s="539"/>
      <c r="I222" s="539"/>
      <c r="J222" s="539"/>
      <c r="K222" s="539"/>
      <c r="L222" s="539"/>
      <c r="M222" s="601"/>
      <c r="N222" s="553" t="s">
        <v>130</v>
      </c>
      <c r="O222" s="553" t="s">
        <v>77</v>
      </c>
      <c r="P222" s="591">
        <f>AT202+1</f>
        <v>45944</v>
      </c>
      <c r="Q222" s="592"/>
      <c r="R222" s="592"/>
      <c r="S222" s="592"/>
      <c r="T222" s="593"/>
      <c r="U222" s="604">
        <f>P222+1</f>
        <v>45945</v>
      </c>
      <c r="V222" s="605"/>
      <c r="W222" s="605"/>
      <c r="X222" s="605"/>
      <c r="Y222" s="606"/>
      <c r="Z222" s="591">
        <f t="shared" ref="Z222" si="184">U222+1</f>
        <v>45946</v>
      </c>
      <c r="AA222" s="592"/>
      <c r="AB222" s="592"/>
      <c r="AC222" s="592"/>
      <c r="AD222" s="593"/>
      <c r="AE222" s="604">
        <f t="shared" ref="AE222" si="185">Z222+1</f>
        <v>45947</v>
      </c>
      <c r="AF222" s="605"/>
      <c r="AG222" s="605"/>
      <c r="AH222" s="605"/>
      <c r="AI222" s="606"/>
      <c r="AJ222" s="591">
        <f t="shared" ref="AJ222" si="186">AE222+1</f>
        <v>45948</v>
      </c>
      <c r="AK222" s="592"/>
      <c r="AL222" s="592"/>
      <c r="AM222" s="592"/>
      <c r="AN222" s="593"/>
      <c r="AO222" s="604">
        <f t="shared" ref="AO222" si="187">AJ222+1</f>
        <v>45949</v>
      </c>
      <c r="AP222" s="605"/>
      <c r="AQ222" s="605"/>
      <c r="AR222" s="605"/>
      <c r="AS222" s="606"/>
      <c r="AT222" s="591">
        <f t="shared" ref="AT222" si="188">AO222+1</f>
        <v>45950</v>
      </c>
      <c r="AU222" s="592"/>
      <c r="AV222" s="592"/>
      <c r="AW222" s="592"/>
      <c r="AX222" s="593"/>
    </row>
    <row r="223" spans="2:50" ht="14.25" customHeight="1"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3"/>
      <c r="N223" s="555"/>
      <c r="O223" s="555"/>
      <c r="P223" s="596">
        <f>P222</f>
        <v>45944</v>
      </c>
      <c r="Q223" s="597"/>
      <c r="R223" s="597"/>
      <c r="S223" s="597"/>
      <c r="T223" s="598"/>
      <c r="U223" s="607">
        <f>U222</f>
        <v>45945</v>
      </c>
      <c r="V223" s="608"/>
      <c r="W223" s="608"/>
      <c r="X223" s="608"/>
      <c r="Y223" s="609"/>
      <c r="Z223" s="596">
        <f t="shared" ref="Z223" si="189">Z222</f>
        <v>45946</v>
      </c>
      <c r="AA223" s="597"/>
      <c r="AB223" s="597"/>
      <c r="AC223" s="597"/>
      <c r="AD223" s="598"/>
      <c r="AE223" s="607">
        <f t="shared" ref="AE223" si="190">AE222</f>
        <v>45947</v>
      </c>
      <c r="AF223" s="608"/>
      <c r="AG223" s="608"/>
      <c r="AH223" s="608"/>
      <c r="AI223" s="609"/>
      <c r="AJ223" s="596">
        <f t="shared" ref="AJ223" si="191">AJ222</f>
        <v>45948</v>
      </c>
      <c r="AK223" s="597"/>
      <c r="AL223" s="597"/>
      <c r="AM223" s="597"/>
      <c r="AN223" s="598"/>
      <c r="AO223" s="607">
        <f t="shared" ref="AO223" si="192">AO222</f>
        <v>45949</v>
      </c>
      <c r="AP223" s="608"/>
      <c r="AQ223" s="608"/>
      <c r="AR223" s="608"/>
      <c r="AS223" s="609"/>
      <c r="AT223" s="596">
        <f t="shared" ref="AT223" si="193">AT222</f>
        <v>45950</v>
      </c>
      <c r="AU223" s="597"/>
      <c r="AV223" s="597"/>
      <c r="AW223" s="597"/>
      <c r="AX223" s="598"/>
    </row>
    <row r="224" spans="2:50" ht="14.25" customHeight="1">
      <c r="B224" s="553" t="s">
        <v>131</v>
      </c>
      <c r="C224" s="556" t="s">
        <v>132</v>
      </c>
      <c r="D224" s="557"/>
      <c r="E224" s="562" t="s">
        <v>133</v>
      </c>
      <c r="F224" s="563"/>
      <c r="G224" s="564"/>
      <c r="H224" s="553" t="s">
        <v>134</v>
      </c>
      <c r="I224" s="565" t="s">
        <v>135</v>
      </c>
      <c r="J224" s="566"/>
      <c r="K224" s="567"/>
      <c r="L224" s="571" t="s">
        <v>134</v>
      </c>
      <c r="M224" s="571" t="s">
        <v>136</v>
      </c>
      <c r="N224" s="553"/>
      <c r="O224" s="553" t="s">
        <v>137</v>
      </c>
      <c r="P224" s="562" t="s">
        <v>138</v>
      </c>
      <c r="Q224" s="563"/>
      <c r="R224" s="563"/>
      <c r="S224" s="564"/>
      <c r="T224" s="553" t="s">
        <v>134</v>
      </c>
      <c r="U224" s="562" t="s">
        <v>138</v>
      </c>
      <c r="V224" s="563"/>
      <c r="W224" s="563"/>
      <c r="X224" s="564"/>
      <c r="Y224" s="553" t="s">
        <v>134</v>
      </c>
      <c r="Z224" s="562" t="s">
        <v>138</v>
      </c>
      <c r="AA224" s="563"/>
      <c r="AB224" s="563"/>
      <c r="AC224" s="564"/>
      <c r="AD224" s="553" t="s">
        <v>134</v>
      </c>
      <c r="AE224" s="562" t="s">
        <v>138</v>
      </c>
      <c r="AF224" s="563"/>
      <c r="AG224" s="563"/>
      <c r="AH224" s="564"/>
      <c r="AI224" s="553" t="s">
        <v>134</v>
      </c>
      <c r="AJ224" s="562" t="s">
        <v>138</v>
      </c>
      <c r="AK224" s="563"/>
      <c r="AL224" s="563"/>
      <c r="AM224" s="564"/>
      <c r="AN224" s="553" t="s">
        <v>134</v>
      </c>
      <c r="AO224" s="562" t="s">
        <v>138</v>
      </c>
      <c r="AP224" s="563"/>
      <c r="AQ224" s="563"/>
      <c r="AR224" s="564"/>
      <c r="AS224" s="553" t="s">
        <v>134</v>
      </c>
      <c r="AT224" s="562" t="s">
        <v>138</v>
      </c>
      <c r="AU224" s="563"/>
      <c r="AV224" s="563"/>
      <c r="AW224" s="564"/>
      <c r="AX224" s="553" t="s">
        <v>134</v>
      </c>
    </row>
    <row r="225" spans="2:50" ht="14.25" customHeight="1">
      <c r="B225" s="554"/>
      <c r="C225" s="558"/>
      <c r="D225" s="559"/>
      <c r="E225" s="562" t="s">
        <v>139</v>
      </c>
      <c r="F225" s="563"/>
      <c r="G225" s="564"/>
      <c r="H225" s="554"/>
      <c r="I225" s="565" t="s">
        <v>139</v>
      </c>
      <c r="J225" s="566"/>
      <c r="K225" s="567"/>
      <c r="L225" s="572"/>
      <c r="M225" s="572"/>
      <c r="N225" s="554"/>
      <c r="O225" s="554"/>
      <c r="P225" s="562" t="s">
        <v>140</v>
      </c>
      <c r="Q225" s="563"/>
      <c r="R225" s="563"/>
      <c r="S225" s="564"/>
      <c r="T225" s="554"/>
      <c r="U225" s="562" t="s">
        <v>140</v>
      </c>
      <c r="V225" s="563"/>
      <c r="W225" s="563"/>
      <c r="X225" s="564"/>
      <c r="Y225" s="554"/>
      <c r="Z225" s="562" t="s">
        <v>140</v>
      </c>
      <c r="AA225" s="563"/>
      <c r="AB225" s="563"/>
      <c r="AC225" s="564"/>
      <c r="AD225" s="554"/>
      <c r="AE225" s="562" t="s">
        <v>140</v>
      </c>
      <c r="AF225" s="563"/>
      <c r="AG225" s="563"/>
      <c r="AH225" s="564"/>
      <c r="AI225" s="554"/>
      <c r="AJ225" s="562" t="s">
        <v>140</v>
      </c>
      <c r="AK225" s="563"/>
      <c r="AL225" s="563"/>
      <c r="AM225" s="564"/>
      <c r="AN225" s="554"/>
      <c r="AO225" s="562" t="s">
        <v>140</v>
      </c>
      <c r="AP225" s="563"/>
      <c r="AQ225" s="563"/>
      <c r="AR225" s="564"/>
      <c r="AS225" s="554"/>
      <c r="AT225" s="562" t="s">
        <v>140</v>
      </c>
      <c r="AU225" s="563"/>
      <c r="AV225" s="563"/>
      <c r="AW225" s="564"/>
      <c r="AX225" s="554"/>
    </row>
    <row r="226" spans="2:50" ht="14.25" customHeight="1">
      <c r="B226" s="555"/>
      <c r="C226" s="560"/>
      <c r="D226" s="561"/>
      <c r="E226" s="203" t="s">
        <v>141</v>
      </c>
      <c r="F226" s="203" t="s">
        <v>142</v>
      </c>
      <c r="G226" s="203" t="s">
        <v>143</v>
      </c>
      <c r="H226" s="555"/>
      <c r="I226" s="204" t="s">
        <v>141</v>
      </c>
      <c r="J226" s="204" t="s">
        <v>142</v>
      </c>
      <c r="K226" s="204" t="s">
        <v>143</v>
      </c>
      <c r="L226" s="573"/>
      <c r="M226" s="573"/>
      <c r="N226" s="554"/>
      <c r="O226" s="554"/>
      <c r="P226" s="203" t="s">
        <v>141</v>
      </c>
      <c r="Q226" s="203" t="s">
        <v>142</v>
      </c>
      <c r="R226" s="203" t="s">
        <v>143</v>
      </c>
      <c r="S226" s="205" t="s">
        <v>136</v>
      </c>
      <c r="T226" s="555"/>
      <c r="U226" s="203" t="s">
        <v>141</v>
      </c>
      <c r="V226" s="203" t="s">
        <v>142</v>
      </c>
      <c r="W226" s="203" t="s">
        <v>143</v>
      </c>
      <c r="X226" s="205" t="s">
        <v>136</v>
      </c>
      <c r="Y226" s="555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55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55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55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55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55"/>
    </row>
    <row r="227" spans="2:50" ht="14.25" customHeight="1">
      <c r="B227" s="553" t="s">
        <v>315</v>
      </c>
      <c r="C227" s="203">
        <v>1</v>
      </c>
      <c r="D227" s="206" t="s">
        <v>316</v>
      </c>
      <c r="E227" s="203">
        <v>25</v>
      </c>
      <c r="F227" s="203">
        <v>1800</v>
      </c>
      <c r="G227" s="208">
        <f t="shared" ref="G227" si="194">F227/E227</f>
        <v>72</v>
      </c>
      <c r="H227" s="575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78">
        <f>IFERROR(AVERAGE(K227:K241),"-")</f>
        <v>61.40107413552191</v>
      </c>
      <c r="M227" s="209">
        <f>RANK(K227, K$227:$K$241)</f>
        <v>1</v>
      </c>
      <c r="N227" s="554"/>
      <c r="O227" s="554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75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75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75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75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75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75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75">
        <f>AVERAGE(AV227:AV241)</f>
        <v>63.561713655420292</v>
      </c>
    </row>
    <row r="228" spans="2:50" ht="14.25" customHeight="1">
      <c r="B228" s="554"/>
      <c r="C228" s="203">
        <v>2</v>
      </c>
      <c r="D228" s="206"/>
      <c r="E228" s="203"/>
      <c r="F228" s="203"/>
      <c r="G228" s="208"/>
      <c r="H228" s="576"/>
      <c r="I228" s="209"/>
      <c r="J228" s="209"/>
      <c r="K228" s="210"/>
      <c r="L228" s="579"/>
      <c r="M228" s="209"/>
      <c r="N228" s="554"/>
      <c r="O228" s="554"/>
      <c r="P228" s="203"/>
      <c r="Q228" s="203"/>
      <c r="R228" s="208"/>
      <c r="S228" s="205"/>
      <c r="T228" s="576"/>
      <c r="U228" s="203"/>
      <c r="V228" s="203"/>
      <c r="W228" s="208"/>
      <c r="X228" s="205"/>
      <c r="Y228" s="576"/>
      <c r="Z228" s="203"/>
      <c r="AA228" s="203"/>
      <c r="AB228" s="208"/>
      <c r="AC228" s="205"/>
      <c r="AD228" s="576"/>
      <c r="AE228" s="203"/>
      <c r="AF228" s="203"/>
      <c r="AG228" s="208"/>
      <c r="AH228" s="205"/>
      <c r="AI228" s="576"/>
      <c r="AJ228" s="203"/>
      <c r="AK228" s="203"/>
      <c r="AL228" s="208"/>
      <c r="AM228" s="205"/>
      <c r="AN228" s="576"/>
      <c r="AO228" s="203"/>
      <c r="AP228" s="203"/>
      <c r="AQ228" s="208"/>
      <c r="AR228" s="205"/>
      <c r="AS228" s="576"/>
      <c r="AT228" s="203"/>
      <c r="AU228" s="203"/>
      <c r="AV228" s="208"/>
      <c r="AW228" s="205"/>
      <c r="AX228" s="576"/>
    </row>
    <row r="229" spans="2:50" ht="14.25" customHeight="1">
      <c r="B229" s="554"/>
      <c r="C229" s="203">
        <v>3</v>
      </c>
      <c r="D229" s="206"/>
      <c r="E229" s="203"/>
      <c r="F229" s="203"/>
      <c r="G229" s="208"/>
      <c r="H229" s="576"/>
      <c r="I229" s="209"/>
      <c r="J229" s="209"/>
      <c r="K229" s="210"/>
      <c r="L229" s="579"/>
      <c r="M229" s="209"/>
      <c r="N229" s="554"/>
      <c r="O229" s="554"/>
      <c r="P229" s="203"/>
      <c r="Q229" s="203"/>
      <c r="R229" s="208"/>
      <c r="S229" s="205"/>
      <c r="T229" s="576"/>
      <c r="U229" s="203"/>
      <c r="V229" s="203"/>
      <c r="W229" s="208"/>
      <c r="X229" s="205"/>
      <c r="Y229" s="576"/>
      <c r="Z229" s="203"/>
      <c r="AA229" s="203"/>
      <c r="AB229" s="208"/>
      <c r="AC229" s="205"/>
      <c r="AD229" s="576"/>
      <c r="AE229" s="203"/>
      <c r="AF229" s="203"/>
      <c r="AG229" s="208"/>
      <c r="AH229" s="205"/>
      <c r="AI229" s="576"/>
      <c r="AJ229" s="203"/>
      <c r="AK229" s="203"/>
      <c r="AL229" s="208"/>
      <c r="AM229" s="205"/>
      <c r="AN229" s="576"/>
      <c r="AO229" s="203"/>
      <c r="AP229" s="203"/>
      <c r="AQ229" s="208"/>
      <c r="AR229" s="205"/>
      <c r="AS229" s="576"/>
      <c r="AT229" s="203"/>
      <c r="AU229" s="203"/>
      <c r="AV229" s="208"/>
      <c r="AW229" s="205"/>
      <c r="AX229" s="576"/>
    </row>
    <row r="230" spans="2:50" ht="14.25" customHeight="1">
      <c r="B230" s="554"/>
      <c r="C230" s="203">
        <v>4</v>
      </c>
      <c r="D230" s="206"/>
      <c r="E230" s="203"/>
      <c r="F230" s="203"/>
      <c r="G230" s="208"/>
      <c r="H230" s="576"/>
      <c r="I230" s="209"/>
      <c r="J230" s="209"/>
      <c r="K230" s="210"/>
      <c r="L230" s="579"/>
      <c r="M230" s="209"/>
      <c r="N230" s="554"/>
      <c r="O230" s="554"/>
      <c r="P230" s="203"/>
      <c r="Q230" s="203"/>
      <c r="R230" s="208"/>
      <c r="S230" s="205"/>
      <c r="T230" s="576"/>
      <c r="U230" s="203"/>
      <c r="V230" s="203"/>
      <c r="W230" s="208"/>
      <c r="X230" s="205"/>
      <c r="Y230" s="576"/>
      <c r="Z230" s="203"/>
      <c r="AA230" s="203"/>
      <c r="AB230" s="208"/>
      <c r="AC230" s="205"/>
      <c r="AD230" s="576"/>
      <c r="AE230" s="203"/>
      <c r="AF230" s="203"/>
      <c r="AG230" s="208"/>
      <c r="AH230" s="205"/>
      <c r="AI230" s="576"/>
      <c r="AJ230" s="203"/>
      <c r="AK230" s="203"/>
      <c r="AL230" s="208"/>
      <c r="AM230" s="205"/>
      <c r="AN230" s="576"/>
      <c r="AO230" s="203"/>
      <c r="AP230" s="203"/>
      <c r="AQ230" s="208"/>
      <c r="AR230" s="205"/>
      <c r="AS230" s="576"/>
      <c r="AT230" s="203"/>
      <c r="AU230" s="203"/>
      <c r="AV230" s="208"/>
      <c r="AW230" s="205"/>
      <c r="AX230" s="576"/>
    </row>
    <row r="231" spans="2:50" ht="14.25" customHeight="1">
      <c r="B231" s="554"/>
      <c r="C231" s="203">
        <v>5</v>
      </c>
      <c r="D231" s="206"/>
      <c r="E231" s="203"/>
      <c r="F231" s="203"/>
      <c r="G231" s="208"/>
      <c r="H231" s="576"/>
      <c r="I231" s="209"/>
      <c r="J231" s="209"/>
      <c r="K231" s="210"/>
      <c r="L231" s="579"/>
      <c r="M231" s="209"/>
      <c r="N231" s="554"/>
      <c r="O231" s="554"/>
      <c r="P231" s="203"/>
      <c r="Q231" s="203"/>
      <c r="R231" s="208"/>
      <c r="S231" s="205"/>
      <c r="T231" s="576"/>
      <c r="U231" s="203"/>
      <c r="V231" s="203"/>
      <c r="W231" s="208"/>
      <c r="X231" s="205"/>
      <c r="Y231" s="576"/>
      <c r="Z231" s="203"/>
      <c r="AA231" s="203"/>
      <c r="AB231" s="208"/>
      <c r="AC231" s="205"/>
      <c r="AD231" s="576"/>
      <c r="AE231" s="203"/>
      <c r="AF231" s="203"/>
      <c r="AG231" s="208"/>
      <c r="AH231" s="205"/>
      <c r="AI231" s="576"/>
      <c r="AJ231" s="203"/>
      <c r="AK231" s="203"/>
      <c r="AL231" s="208"/>
      <c r="AM231" s="205"/>
      <c r="AN231" s="576"/>
      <c r="AO231" s="203"/>
      <c r="AP231" s="203"/>
      <c r="AQ231" s="208"/>
      <c r="AR231" s="205"/>
      <c r="AS231" s="576"/>
      <c r="AT231" s="203"/>
      <c r="AU231" s="203"/>
      <c r="AV231" s="208"/>
      <c r="AW231" s="205"/>
      <c r="AX231" s="576"/>
    </row>
    <row r="232" spans="2:50" ht="14.25" customHeight="1">
      <c r="B232" s="554"/>
      <c r="C232" s="203">
        <v>6</v>
      </c>
      <c r="D232" s="206"/>
      <c r="E232" s="203"/>
      <c r="F232" s="203"/>
      <c r="G232" s="208"/>
      <c r="H232" s="576"/>
      <c r="I232" s="209"/>
      <c r="J232" s="209"/>
      <c r="K232" s="210"/>
      <c r="L232" s="579"/>
      <c r="M232" s="209"/>
      <c r="N232" s="554"/>
      <c r="O232" s="554"/>
      <c r="P232" s="203"/>
      <c r="Q232" s="203"/>
      <c r="R232" s="208"/>
      <c r="S232" s="205"/>
      <c r="T232" s="576"/>
      <c r="U232" s="203"/>
      <c r="V232" s="203"/>
      <c r="W232" s="208"/>
      <c r="X232" s="205"/>
      <c r="Y232" s="576"/>
      <c r="Z232" s="203"/>
      <c r="AA232" s="203"/>
      <c r="AB232" s="208"/>
      <c r="AC232" s="205"/>
      <c r="AD232" s="576"/>
      <c r="AE232" s="203"/>
      <c r="AF232" s="203"/>
      <c r="AG232" s="208"/>
      <c r="AH232" s="205"/>
      <c r="AI232" s="576"/>
      <c r="AJ232" s="203"/>
      <c r="AK232" s="203"/>
      <c r="AL232" s="208"/>
      <c r="AM232" s="205"/>
      <c r="AN232" s="576"/>
      <c r="AO232" s="203"/>
      <c r="AP232" s="203"/>
      <c r="AQ232" s="208"/>
      <c r="AR232" s="205"/>
      <c r="AS232" s="576"/>
      <c r="AT232" s="203"/>
      <c r="AU232" s="203"/>
      <c r="AV232" s="208"/>
      <c r="AW232" s="205"/>
      <c r="AX232" s="576"/>
    </row>
    <row r="233" spans="2:50" ht="14.25" customHeight="1">
      <c r="B233" s="554"/>
      <c r="C233" s="203">
        <v>7</v>
      </c>
      <c r="D233" s="206"/>
      <c r="E233" s="203"/>
      <c r="F233" s="203"/>
      <c r="G233" s="208"/>
      <c r="H233" s="576"/>
      <c r="I233" s="209"/>
      <c r="J233" s="209"/>
      <c r="K233" s="210"/>
      <c r="L233" s="579"/>
      <c r="M233" s="209"/>
      <c r="N233" s="554"/>
      <c r="O233" s="554"/>
      <c r="P233" s="203"/>
      <c r="Q233" s="203"/>
      <c r="R233" s="208"/>
      <c r="S233" s="205"/>
      <c r="T233" s="576"/>
      <c r="U233" s="203"/>
      <c r="V233" s="203"/>
      <c r="W233" s="208"/>
      <c r="X233" s="205"/>
      <c r="Y233" s="576"/>
      <c r="Z233" s="203"/>
      <c r="AA233" s="203"/>
      <c r="AB233" s="208"/>
      <c r="AC233" s="205"/>
      <c r="AD233" s="576"/>
      <c r="AE233" s="203"/>
      <c r="AF233" s="203"/>
      <c r="AG233" s="208"/>
      <c r="AH233" s="205"/>
      <c r="AI233" s="576"/>
      <c r="AJ233" s="203"/>
      <c r="AK233" s="203"/>
      <c r="AL233" s="208"/>
      <c r="AM233" s="205"/>
      <c r="AN233" s="576"/>
      <c r="AO233" s="203"/>
      <c r="AP233" s="203"/>
      <c r="AQ233" s="208"/>
      <c r="AR233" s="205"/>
      <c r="AS233" s="576"/>
      <c r="AT233" s="203"/>
      <c r="AU233" s="203"/>
      <c r="AV233" s="208"/>
      <c r="AW233" s="205"/>
      <c r="AX233" s="576"/>
    </row>
    <row r="234" spans="2:50" ht="14.25" customHeight="1">
      <c r="B234" s="554"/>
      <c r="C234" s="203">
        <v>8</v>
      </c>
      <c r="D234" s="206"/>
      <c r="E234" s="203"/>
      <c r="F234" s="203"/>
      <c r="G234" s="208"/>
      <c r="H234" s="576"/>
      <c r="I234" s="209"/>
      <c r="J234" s="209"/>
      <c r="K234" s="210"/>
      <c r="L234" s="579"/>
      <c r="M234" s="209"/>
      <c r="N234" s="554"/>
      <c r="O234" s="554"/>
      <c r="P234" s="203"/>
      <c r="Q234" s="203"/>
      <c r="R234" s="208"/>
      <c r="S234" s="205"/>
      <c r="T234" s="576"/>
      <c r="U234" s="203"/>
      <c r="V234" s="203"/>
      <c r="W234" s="208"/>
      <c r="X234" s="205"/>
      <c r="Y234" s="576"/>
      <c r="Z234" s="203"/>
      <c r="AA234" s="203"/>
      <c r="AB234" s="208"/>
      <c r="AC234" s="205"/>
      <c r="AD234" s="576"/>
      <c r="AE234" s="203"/>
      <c r="AF234" s="203"/>
      <c r="AG234" s="208"/>
      <c r="AH234" s="205"/>
      <c r="AI234" s="576"/>
      <c r="AJ234" s="203"/>
      <c r="AK234" s="203"/>
      <c r="AL234" s="208"/>
      <c r="AM234" s="205"/>
      <c r="AN234" s="576"/>
      <c r="AO234" s="203"/>
      <c r="AP234" s="203"/>
      <c r="AQ234" s="208"/>
      <c r="AR234" s="205"/>
      <c r="AS234" s="576"/>
      <c r="AT234" s="203"/>
      <c r="AU234" s="203"/>
      <c r="AV234" s="208"/>
      <c r="AW234" s="205"/>
      <c r="AX234" s="576"/>
    </row>
    <row r="235" spans="2:50" ht="14.25" customHeight="1">
      <c r="B235" s="554"/>
      <c r="C235" s="203">
        <v>9</v>
      </c>
      <c r="D235" s="206"/>
      <c r="E235" s="203"/>
      <c r="F235" s="203"/>
      <c r="G235" s="208"/>
      <c r="H235" s="576"/>
      <c r="I235" s="209"/>
      <c r="J235" s="209"/>
      <c r="K235" s="210"/>
      <c r="L235" s="579"/>
      <c r="M235" s="209"/>
      <c r="N235" s="554"/>
      <c r="O235" s="554"/>
      <c r="P235" s="203"/>
      <c r="Q235" s="203"/>
      <c r="R235" s="208"/>
      <c r="S235" s="205"/>
      <c r="T235" s="576"/>
      <c r="U235" s="203"/>
      <c r="V235" s="203"/>
      <c r="W235" s="208"/>
      <c r="X235" s="205"/>
      <c r="Y235" s="576"/>
      <c r="Z235" s="203"/>
      <c r="AA235" s="203"/>
      <c r="AB235" s="208"/>
      <c r="AC235" s="205"/>
      <c r="AD235" s="576"/>
      <c r="AE235" s="203"/>
      <c r="AF235" s="203"/>
      <c r="AG235" s="208"/>
      <c r="AH235" s="205"/>
      <c r="AI235" s="576"/>
      <c r="AJ235" s="203"/>
      <c r="AK235" s="203"/>
      <c r="AL235" s="208"/>
      <c r="AM235" s="205"/>
      <c r="AN235" s="576"/>
      <c r="AO235" s="203"/>
      <c r="AP235" s="203"/>
      <c r="AQ235" s="208"/>
      <c r="AR235" s="205"/>
      <c r="AS235" s="576"/>
      <c r="AT235" s="203"/>
      <c r="AU235" s="203"/>
      <c r="AV235" s="208"/>
      <c r="AW235" s="205"/>
      <c r="AX235" s="576"/>
    </row>
    <row r="236" spans="2:50" ht="14.25" customHeight="1">
      <c r="B236" s="554"/>
      <c r="C236" s="203">
        <v>10</v>
      </c>
      <c r="D236" s="206"/>
      <c r="E236" s="203"/>
      <c r="F236" s="203"/>
      <c r="G236" s="208"/>
      <c r="H236" s="576"/>
      <c r="I236" s="209"/>
      <c r="J236" s="209"/>
      <c r="K236" s="210"/>
      <c r="L236" s="579"/>
      <c r="M236" s="209"/>
      <c r="N236" s="554"/>
      <c r="O236" s="554"/>
      <c r="P236" s="203"/>
      <c r="Q236" s="203"/>
      <c r="R236" s="208"/>
      <c r="S236" s="205"/>
      <c r="T236" s="576"/>
      <c r="U236" s="203"/>
      <c r="V236" s="203"/>
      <c r="W236" s="208"/>
      <c r="X236" s="205"/>
      <c r="Y236" s="576"/>
      <c r="Z236" s="203"/>
      <c r="AA236" s="203"/>
      <c r="AB236" s="208"/>
      <c r="AC236" s="205"/>
      <c r="AD236" s="576"/>
      <c r="AE236" s="203"/>
      <c r="AF236" s="203"/>
      <c r="AG236" s="208"/>
      <c r="AH236" s="205"/>
      <c r="AI236" s="576"/>
      <c r="AJ236" s="203"/>
      <c r="AK236" s="203"/>
      <c r="AL236" s="208"/>
      <c r="AM236" s="205"/>
      <c r="AN236" s="576"/>
      <c r="AO236" s="203"/>
      <c r="AP236" s="203"/>
      <c r="AQ236" s="208"/>
      <c r="AR236" s="205"/>
      <c r="AS236" s="576"/>
      <c r="AT236" s="203"/>
      <c r="AU236" s="203"/>
      <c r="AV236" s="208"/>
      <c r="AW236" s="205"/>
      <c r="AX236" s="576"/>
    </row>
    <row r="237" spans="2:50" ht="14.25" customHeight="1">
      <c r="B237" s="554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9"/>
      <c r="M237" s="209"/>
      <c r="N237" s="554"/>
      <c r="O237" s="554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customHeight="1">
      <c r="B238" s="554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9"/>
      <c r="M238" s="209"/>
      <c r="N238" s="554"/>
      <c r="O238" s="554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customHeight="1">
      <c r="B239" s="554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9"/>
      <c r="M239" s="209"/>
      <c r="N239" s="554"/>
      <c r="O239" s="554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customHeight="1">
      <c r="B240" s="554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9"/>
      <c r="M240" s="209"/>
      <c r="N240" s="554"/>
      <c r="O240" s="554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customHeight="1">
      <c r="B241" s="555"/>
      <c r="C241" s="203">
        <v>15</v>
      </c>
      <c r="D241" s="206"/>
      <c r="E241" s="203"/>
      <c r="F241" s="203"/>
      <c r="G241" s="208"/>
      <c r="H241" s="577"/>
      <c r="I241" s="209"/>
      <c r="J241" s="209"/>
      <c r="K241" s="210"/>
      <c r="L241" s="580"/>
      <c r="M241" s="209"/>
      <c r="N241" s="555"/>
      <c r="O241" s="555"/>
      <c r="P241" s="203"/>
      <c r="Q241" s="207"/>
      <c r="R241" s="208"/>
      <c r="S241" s="205"/>
      <c r="T241" s="577"/>
      <c r="U241" s="203"/>
      <c r="V241" s="203"/>
      <c r="W241" s="208"/>
      <c r="X241" s="205"/>
      <c r="Y241" s="577"/>
      <c r="Z241" s="203"/>
      <c r="AA241" s="203"/>
      <c r="AB241" s="208"/>
      <c r="AC241" s="205"/>
      <c r="AD241" s="577"/>
      <c r="AE241" s="203"/>
      <c r="AF241" s="203"/>
      <c r="AG241" s="208"/>
      <c r="AH241" s="205"/>
      <c r="AI241" s="577"/>
      <c r="AJ241" s="203"/>
      <c r="AK241" s="203"/>
      <c r="AL241" s="208"/>
      <c r="AM241" s="205"/>
      <c r="AN241" s="577"/>
      <c r="AO241" s="203"/>
      <c r="AP241" s="203"/>
      <c r="AQ241" s="208"/>
      <c r="AR241" s="205"/>
      <c r="AS241" s="577"/>
      <c r="AT241" s="203"/>
      <c r="AU241" s="203"/>
      <c r="AV241" s="208"/>
      <c r="AW241" s="205"/>
      <c r="AX241" s="577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02">U242+1</f>
        <v>45953</v>
      </c>
      <c r="AA242" s="588"/>
      <c r="AB242" s="588"/>
      <c r="AC242" s="588"/>
      <c r="AD242" s="588"/>
      <c r="AE242" s="589">
        <f t="shared" ref="AE242" si="203">Z242+1</f>
        <v>45954</v>
      </c>
      <c r="AF242" s="590"/>
      <c r="AG242" s="590"/>
      <c r="AH242" s="590"/>
      <c r="AI242" s="590"/>
      <c r="AJ242" s="591">
        <f t="shared" ref="AJ242" si="204">AE242+1</f>
        <v>45955</v>
      </c>
      <c r="AK242" s="592"/>
      <c r="AL242" s="592"/>
      <c r="AM242" s="592"/>
      <c r="AN242" s="593"/>
      <c r="AO242" s="589">
        <f t="shared" ref="AO242" si="205">AJ242+1</f>
        <v>45956</v>
      </c>
      <c r="AP242" s="590"/>
      <c r="AQ242" s="590"/>
      <c r="AR242" s="590"/>
      <c r="AS242" s="590"/>
      <c r="AT242" s="591">
        <f t="shared" ref="AT242" si="206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207">Z242</f>
        <v>45953</v>
      </c>
      <c r="AA243" s="594"/>
      <c r="AB243" s="594"/>
      <c r="AC243" s="594"/>
      <c r="AD243" s="594"/>
      <c r="AE243" s="595">
        <f t="shared" ref="AE243" si="208">AE242</f>
        <v>45954</v>
      </c>
      <c r="AF243" s="595"/>
      <c r="AG243" s="595"/>
      <c r="AH243" s="595"/>
      <c r="AI243" s="595"/>
      <c r="AJ243" s="596">
        <f t="shared" ref="AJ243" si="209">AJ242</f>
        <v>45955</v>
      </c>
      <c r="AK243" s="597"/>
      <c r="AL243" s="597"/>
      <c r="AM243" s="597"/>
      <c r="AN243" s="598"/>
      <c r="AO243" s="595">
        <f t="shared" ref="AO243" si="210">AO242</f>
        <v>45956</v>
      </c>
      <c r="AP243" s="595"/>
      <c r="AQ243" s="595"/>
      <c r="AR243" s="595"/>
      <c r="AS243" s="595"/>
      <c r="AT243" s="596">
        <f t="shared" ref="AT243" si="211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315</v>
      </c>
      <c r="C247" s="203">
        <v>1</v>
      </c>
      <c r="D247" s="206" t="s">
        <v>316</v>
      </c>
      <c r="E247" s="203">
        <v>25</v>
      </c>
      <c r="F247" s="203">
        <v>1800</v>
      </c>
      <c r="G247" s="208">
        <f t="shared" ref="G247" si="212">F247/E247</f>
        <v>72</v>
      </c>
      <c r="H247" s="526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27">
        <f>IFERROR(AVERAGE(K247:K261),"-")</f>
        <v>63.590149614797042</v>
      </c>
      <c r="M247" s="209">
        <f>RANK(K247, K$247:$K$261)</f>
        <v>1</v>
      </c>
      <c r="N247" s="501"/>
      <c r="O247" s="501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26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26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26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26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26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26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26">
        <f>AVERAGE(AV247:AV261)</f>
        <v>63.615193986711347</v>
      </c>
    </row>
    <row r="248" spans="2:50" ht="14.25" customHeight="1">
      <c r="B248" s="501"/>
      <c r="C248" s="203">
        <v>2</v>
      </c>
      <c r="D248" s="206"/>
      <c r="E248" s="203"/>
      <c r="F248" s="203"/>
      <c r="G248" s="208"/>
      <c r="H248" s="526"/>
      <c r="I248" s="209"/>
      <c r="J248" s="209"/>
      <c r="K248" s="210"/>
      <c r="L248" s="527"/>
      <c r="M248" s="209"/>
      <c r="N248" s="501"/>
      <c r="O248" s="501"/>
      <c r="P248" s="203"/>
      <c r="Q248" s="203"/>
      <c r="R248" s="208"/>
      <c r="S248" s="205"/>
      <c r="T248" s="526"/>
      <c r="U248" s="203"/>
      <c r="V248" s="203"/>
      <c r="W248" s="208"/>
      <c r="X248" s="205"/>
      <c r="Y248" s="526"/>
      <c r="Z248" s="203"/>
      <c r="AA248" s="203"/>
      <c r="AB248" s="208"/>
      <c r="AC248" s="205"/>
      <c r="AD248" s="526"/>
      <c r="AE248" s="203"/>
      <c r="AF248" s="203"/>
      <c r="AG248" s="208"/>
      <c r="AH248" s="205"/>
      <c r="AI248" s="526"/>
      <c r="AJ248" s="203"/>
      <c r="AK248" s="203"/>
      <c r="AL248" s="208"/>
      <c r="AM248" s="205"/>
      <c r="AN248" s="526"/>
      <c r="AO248" s="203"/>
      <c r="AP248" s="203"/>
      <c r="AQ248" s="208"/>
      <c r="AR248" s="205"/>
      <c r="AS248" s="526"/>
      <c r="AT248" s="203"/>
      <c r="AU248" s="203"/>
      <c r="AV248" s="208"/>
      <c r="AW248" s="205"/>
      <c r="AX248" s="526"/>
    </row>
    <row r="249" spans="2:50" ht="14.25" customHeight="1">
      <c r="B249" s="501"/>
      <c r="C249" s="203">
        <v>3</v>
      </c>
      <c r="D249" s="206"/>
      <c r="E249" s="203"/>
      <c r="F249" s="203"/>
      <c r="G249" s="208"/>
      <c r="H249" s="526"/>
      <c r="I249" s="209"/>
      <c r="J249" s="209"/>
      <c r="K249" s="210"/>
      <c r="L249" s="527"/>
      <c r="M249" s="209"/>
      <c r="N249" s="501"/>
      <c r="O249" s="501"/>
      <c r="P249" s="203"/>
      <c r="Q249" s="203"/>
      <c r="R249" s="208"/>
      <c r="S249" s="205"/>
      <c r="T249" s="526"/>
      <c r="U249" s="203"/>
      <c r="V249" s="203"/>
      <c r="W249" s="208"/>
      <c r="X249" s="205"/>
      <c r="Y249" s="526"/>
      <c r="Z249" s="203"/>
      <c r="AA249" s="203"/>
      <c r="AB249" s="208"/>
      <c r="AC249" s="205"/>
      <c r="AD249" s="526"/>
      <c r="AE249" s="203"/>
      <c r="AF249" s="203"/>
      <c r="AG249" s="208"/>
      <c r="AH249" s="205"/>
      <c r="AI249" s="526"/>
      <c r="AJ249" s="203"/>
      <c r="AK249" s="203"/>
      <c r="AL249" s="208"/>
      <c r="AM249" s="205"/>
      <c r="AN249" s="526"/>
      <c r="AO249" s="203"/>
      <c r="AP249" s="203"/>
      <c r="AQ249" s="208"/>
      <c r="AR249" s="205"/>
      <c r="AS249" s="526"/>
      <c r="AT249" s="203"/>
      <c r="AU249" s="203"/>
      <c r="AV249" s="208"/>
      <c r="AW249" s="205"/>
      <c r="AX249" s="526"/>
    </row>
    <row r="250" spans="2:50" ht="14.25" customHeight="1">
      <c r="B250" s="501"/>
      <c r="C250" s="203">
        <v>4</v>
      </c>
      <c r="D250" s="206"/>
      <c r="E250" s="203"/>
      <c r="F250" s="203"/>
      <c r="G250" s="208"/>
      <c r="H250" s="526"/>
      <c r="I250" s="209"/>
      <c r="J250" s="209"/>
      <c r="K250" s="210"/>
      <c r="L250" s="527"/>
      <c r="M250" s="209"/>
      <c r="N250" s="501"/>
      <c r="O250" s="501"/>
      <c r="P250" s="203"/>
      <c r="Q250" s="203"/>
      <c r="R250" s="208"/>
      <c r="S250" s="205"/>
      <c r="T250" s="526"/>
      <c r="U250" s="203"/>
      <c r="V250" s="203"/>
      <c r="W250" s="208"/>
      <c r="X250" s="205"/>
      <c r="Y250" s="526"/>
      <c r="Z250" s="203"/>
      <c r="AA250" s="203"/>
      <c r="AB250" s="208"/>
      <c r="AC250" s="205"/>
      <c r="AD250" s="526"/>
      <c r="AE250" s="203"/>
      <c r="AF250" s="203"/>
      <c r="AG250" s="208"/>
      <c r="AH250" s="205"/>
      <c r="AI250" s="526"/>
      <c r="AJ250" s="203"/>
      <c r="AK250" s="203"/>
      <c r="AL250" s="208"/>
      <c r="AM250" s="205"/>
      <c r="AN250" s="526"/>
      <c r="AO250" s="203"/>
      <c r="AP250" s="203"/>
      <c r="AQ250" s="208"/>
      <c r="AR250" s="205"/>
      <c r="AS250" s="526"/>
      <c r="AT250" s="203"/>
      <c r="AU250" s="203"/>
      <c r="AV250" s="208"/>
      <c r="AW250" s="205"/>
      <c r="AX250" s="526"/>
    </row>
    <row r="251" spans="2:50" ht="14.25" customHeight="1">
      <c r="B251" s="501"/>
      <c r="C251" s="203">
        <v>5</v>
      </c>
      <c r="D251" s="206"/>
      <c r="E251" s="203"/>
      <c r="F251" s="203"/>
      <c r="G251" s="208"/>
      <c r="H251" s="526"/>
      <c r="I251" s="209"/>
      <c r="J251" s="209"/>
      <c r="K251" s="210"/>
      <c r="L251" s="527"/>
      <c r="M251" s="209"/>
      <c r="N251" s="501"/>
      <c r="O251" s="501"/>
      <c r="P251" s="203"/>
      <c r="Q251" s="203"/>
      <c r="R251" s="208"/>
      <c r="S251" s="205"/>
      <c r="T251" s="526"/>
      <c r="U251" s="203"/>
      <c r="V251" s="203"/>
      <c r="W251" s="208"/>
      <c r="X251" s="205"/>
      <c r="Y251" s="526"/>
      <c r="Z251" s="203"/>
      <c r="AA251" s="203"/>
      <c r="AB251" s="208"/>
      <c r="AC251" s="205"/>
      <c r="AD251" s="526"/>
      <c r="AE251" s="203"/>
      <c r="AF251" s="203"/>
      <c r="AG251" s="208"/>
      <c r="AH251" s="205"/>
      <c r="AI251" s="526"/>
      <c r="AJ251" s="203"/>
      <c r="AK251" s="203"/>
      <c r="AL251" s="208"/>
      <c r="AM251" s="205"/>
      <c r="AN251" s="526"/>
      <c r="AO251" s="203"/>
      <c r="AP251" s="203"/>
      <c r="AQ251" s="208"/>
      <c r="AR251" s="205"/>
      <c r="AS251" s="526"/>
      <c r="AT251" s="203"/>
      <c r="AU251" s="203"/>
      <c r="AV251" s="208"/>
      <c r="AW251" s="205"/>
      <c r="AX251" s="526"/>
    </row>
    <row r="252" spans="2:50" ht="14.25" customHeight="1">
      <c r="B252" s="501"/>
      <c r="C252" s="203">
        <v>6</v>
      </c>
      <c r="D252" s="206"/>
      <c r="E252" s="203"/>
      <c r="F252" s="203"/>
      <c r="G252" s="208"/>
      <c r="H252" s="526"/>
      <c r="I252" s="209"/>
      <c r="J252" s="209"/>
      <c r="K252" s="210"/>
      <c r="L252" s="527"/>
      <c r="M252" s="209"/>
      <c r="N252" s="501"/>
      <c r="O252" s="501"/>
      <c r="P252" s="203"/>
      <c r="Q252" s="203"/>
      <c r="R252" s="208"/>
      <c r="S252" s="205"/>
      <c r="T252" s="526"/>
      <c r="U252" s="203"/>
      <c r="V252" s="203"/>
      <c r="W252" s="208"/>
      <c r="X252" s="205"/>
      <c r="Y252" s="526"/>
      <c r="Z252" s="203"/>
      <c r="AA252" s="203"/>
      <c r="AB252" s="208"/>
      <c r="AC252" s="205"/>
      <c r="AD252" s="526"/>
      <c r="AE252" s="203"/>
      <c r="AF252" s="203"/>
      <c r="AG252" s="208"/>
      <c r="AH252" s="205"/>
      <c r="AI252" s="526"/>
      <c r="AJ252" s="203"/>
      <c r="AK252" s="203"/>
      <c r="AL252" s="208"/>
      <c r="AM252" s="205"/>
      <c r="AN252" s="526"/>
      <c r="AO252" s="203"/>
      <c r="AP252" s="203"/>
      <c r="AQ252" s="208"/>
      <c r="AR252" s="205"/>
      <c r="AS252" s="526"/>
      <c r="AT252" s="203"/>
      <c r="AU252" s="203"/>
      <c r="AV252" s="208"/>
      <c r="AW252" s="205"/>
      <c r="AX252" s="526"/>
    </row>
    <row r="253" spans="2:50" ht="14.25" customHeight="1">
      <c r="B253" s="501"/>
      <c r="C253" s="203">
        <v>7</v>
      </c>
      <c r="D253" s="206"/>
      <c r="E253" s="203"/>
      <c r="F253" s="203"/>
      <c r="G253" s="208"/>
      <c r="H253" s="526"/>
      <c r="I253" s="209"/>
      <c r="J253" s="209"/>
      <c r="K253" s="210"/>
      <c r="L253" s="527"/>
      <c r="M253" s="209"/>
      <c r="N253" s="501"/>
      <c r="O253" s="501"/>
      <c r="P253" s="203"/>
      <c r="Q253" s="203"/>
      <c r="R253" s="208"/>
      <c r="S253" s="205"/>
      <c r="T253" s="526"/>
      <c r="U253" s="203"/>
      <c r="V253" s="203"/>
      <c r="W253" s="208"/>
      <c r="X253" s="205"/>
      <c r="Y253" s="526"/>
      <c r="Z253" s="203"/>
      <c r="AA253" s="203"/>
      <c r="AB253" s="208"/>
      <c r="AC253" s="205"/>
      <c r="AD253" s="526"/>
      <c r="AE253" s="203"/>
      <c r="AF253" s="203"/>
      <c r="AG253" s="208"/>
      <c r="AH253" s="205"/>
      <c r="AI253" s="526"/>
      <c r="AJ253" s="203"/>
      <c r="AK253" s="203"/>
      <c r="AL253" s="208"/>
      <c r="AM253" s="205"/>
      <c r="AN253" s="526"/>
      <c r="AO253" s="203"/>
      <c r="AP253" s="203"/>
      <c r="AQ253" s="208"/>
      <c r="AR253" s="205"/>
      <c r="AS253" s="526"/>
      <c r="AT253" s="203"/>
      <c r="AU253" s="203"/>
      <c r="AV253" s="208"/>
      <c r="AW253" s="205"/>
      <c r="AX253" s="526"/>
    </row>
    <row r="254" spans="2:50" ht="14.25" customHeight="1">
      <c r="B254" s="501"/>
      <c r="C254" s="203">
        <v>8</v>
      </c>
      <c r="D254" s="206"/>
      <c r="E254" s="203"/>
      <c r="F254" s="203"/>
      <c r="G254" s="208"/>
      <c r="H254" s="526"/>
      <c r="I254" s="209"/>
      <c r="J254" s="209"/>
      <c r="K254" s="210"/>
      <c r="L254" s="527"/>
      <c r="M254" s="209"/>
      <c r="N254" s="501"/>
      <c r="O254" s="501"/>
      <c r="P254" s="203"/>
      <c r="Q254" s="203"/>
      <c r="R254" s="208"/>
      <c r="S254" s="205"/>
      <c r="T254" s="526"/>
      <c r="U254" s="203"/>
      <c r="V254" s="203"/>
      <c r="W254" s="208"/>
      <c r="X254" s="205"/>
      <c r="Y254" s="526"/>
      <c r="Z254" s="203"/>
      <c r="AA254" s="203"/>
      <c r="AB254" s="208"/>
      <c r="AC254" s="205"/>
      <c r="AD254" s="526"/>
      <c r="AE254" s="203"/>
      <c r="AF254" s="203"/>
      <c r="AG254" s="208"/>
      <c r="AH254" s="205"/>
      <c r="AI254" s="526"/>
      <c r="AJ254" s="203"/>
      <c r="AK254" s="203"/>
      <c r="AL254" s="208"/>
      <c r="AM254" s="205"/>
      <c r="AN254" s="526"/>
      <c r="AO254" s="203"/>
      <c r="AP254" s="203"/>
      <c r="AQ254" s="208"/>
      <c r="AR254" s="205"/>
      <c r="AS254" s="526"/>
      <c r="AT254" s="203"/>
      <c r="AU254" s="203"/>
      <c r="AV254" s="208"/>
      <c r="AW254" s="205"/>
      <c r="AX254" s="526"/>
    </row>
    <row r="255" spans="2:50" ht="14.25" customHeight="1">
      <c r="B255" s="501"/>
      <c r="C255" s="203">
        <v>9</v>
      </c>
      <c r="D255" s="206"/>
      <c r="E255" s="203"/>
      <c r="F255" s="203"/>
      <c r="G255" s="208"/>
      <c r="H255" s="526"/>
      <c r="I255" s="209"/>
      <c r="J255" s="209"/>
      <c r="K255" s="210"/>
      <c r="L255" s="527"/>
      <c r="M255" s="209"/>
      <c r="N255" s="501"/>
      <c r="O255" s="501"/>
      <c r="P255" s="203"/>
      <c r="Q255" s="203"/>
      <c r="R255" s="208"/>
      <c r="S255" s="205"/>
      <c r="T255" s="526"/>
      <c r="U255" s="203"/>
      <c r="V255" s="203"/>
      <c r="W255" s="208"/>
      <c r="X255" s="205"/>
      <c r="Y255" s="526"/>
      <c r="Z255" s="203"/>
      <c r="AA255" s="203"/>
      <c r="AB255" s="208"/>
      <c r="AC255" s="205"/>
      <c r="AD255" s="526"/>
      <c r="AE255" s="203"/>
      <c r="AF255" s="203"/>
      <c r="AG255" s="208"/>
      <c r="AH255" s="205"/>
      <c r="AI255" s="526"/>
      <c r="AJ255" s="203"/>
      <c r="AK255" s="203"/>
      <c r="AL255" s="208"/>
      <c r="AM255" s="205"/>
      <c r="AN255" s="526"/>
      <c r="AO255" s="203"/>
      <c r="AP255" s="203"/>
      <c r="AQ255" s="208"/>
      <c r="AR255" s="205"/>
      <c r="AS255" s="526"/>
      <c r="AT255" s="203"/>
      <c r="AU255" s="203"/>
      <c r="AV255" s="208"/>
      <c r="AW255" s="205"/>
      <c r="AX255" s="526"/>
    </row>
    <row r="256" spans="2:50" ht="14.25" customHeight="1">
      <c r="B256" s="501"/>
      <c r="C256" s="203">
        <v>10</v>
      </c>
      <c r="D256" s="206"/>
      <c r="E256" s="203"/>
      <c r="F256" s="203"/>
      <c r="G256" s="208"/>
      <c r="H256" s="526"/>
      <c r="I256" s="209"/>
      <c r="J256" s="209"/>
      <c r="K256" s="210"/>
      <c r="L256" s="527"/>
      <c r="M256" s="209"/>
      <c r="N256" s="501"/>
      <c r="O256" s="501"/>
      <c r="P256" s="203"/>
      <c r="Q256" s="203"/>
      <c r="R256" s="208"/>
      <c r="S256" s="205"/>
      <c r="T256" s="526"/>
      <c r="U256" s="203"/>
      <c r="V256" s="203"/>
      <c r="W256" s="208"/>
      <c r="X256" s="205"/>
      <c r="Y256" s="526"/>
      <c r="Z256" s="203"/>
      <c r="AA256" s="203"/>
      <c r="AB256" s="208"/>
      <c r="AC256" s="205"/>
      <c r="AD256" s="526"/>
      <c r="AE256" s="203"/>
      <c r="AF256" s="203"/>
      <c r="AG256" s="208"/>
      <c r="AH256" s="205"/>
      <c r="AI256" s="526"/>
      <c r="AJ256" s="203"/>
      <c r="AK256" s="203"/>
      <c r="AL256" s="208"/>
      <c r="AM256" s="205"/>
      <c r="AN256" s="526"/>
      <c r="AO256" s="203"/>
      <c r="AP256" s="203"/>
      <c r="AQ256" s="208"/>
      <c r="AR256" s="205"/>
      <c r="AS256" s="526"/>
      <c r="AT256" s="203"/>
      <c r="AU256" s="203"/>
      <c r="AV256" s="208"/>
      <c r="AW256" s="205"/>
      <c r="AX256" s="526"/>
    </row>
    <row r="257" spans="2:50" ht="14.25" customHeight="1">
      <c r="B257" s="501"/>
      <c r="C257" s="203">
        <v>11</v>
      </c>
      <c r="D257" s="206"/>
      <c r="E257" s="203"/>
      <c r="F257" s="203"/>
      <c r="G257" s="208"/>
      <c r="H257" s="526"/>
      <c r="I257" s="209"/>
      <c r="J257" s="209"/>
      <c r="K257" s="210"/>
      <c r="L257" s="527"/>
      <c r="M257" s="209"/>
      <c r="N257" s="501"/>
      <c r="O257" s="501"/>
      <c r="P257" s="203"/>
      <c r="Q257" s="203"/>
      <c r="R257" s="208"/>
      <c r="S257" s="205"/>
      <c r="T257" s="526"/>
      <c r="U257" s="203"/>
      <c r="V257" s="203"/>
      <c r="W257" s="208"/>
      <c r="X257" s="205"/>
      <c r="Y257" s="526"/>
      <c r="Z257" s="203"/>
      <c r="AA257" s="203"/>
      <c r="AB257" s="208"/>
      <c r="AC257" s="205"/>
      <c r="AD257" s="526"/>
      <c r="AE257" s="203"/>
      <c r="AF257" s="203"/>
      <c r="AG257" s="208"/>
      <c r="AH257" s="205"/>
      <c r="AI257" s="526"/>
      <c r="AJ257" s="203"/>
      <c r="AK257" s="203"/>
      <c r="AL257" s="208"/>
      <c r="AM257" s="205"/>
      <c r="AN257" s="526"/>
      <c r="AO257" s="203"/>
      <c r="AP257" s="203"/>
      <c r="AQ257" s="208"/>
      <c r="AR257" s="205"/>
      <c r="AS257" s="526"/>
      <c r="AT257" s="203"/>
      <c r="AU257" s="203"/>
      <c r="AV257" s="208"/>
      <c r="AW257" s="205"/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3"/>
      <c r="Q258" s="203"/>
      <c r="R258" s="208"/>
      <c r="S258" s="205"/>
      <c r="T258" s="526"/>
      <c r="U258" s="203"/>
      <c r="V258" s="203"/>
      <c r="W258" s="208"/>
      <c r="X258" s="205"/>
      <c r="Y258" s="526"/>
      <c r="Z258" s="203"/>
      <c r="AA258" s="203"/>
      <c r="AB258" s="208"/>
      <c r="AC258" s="205"/>
      <c r="AD258" s="526"/>
      <c r="AE258" s="203"/>
      <c r="AF258" s="203"/>
      <c r="AG258" s="208"/>
      <c r="AH258" s="205"/>
      <c r="AI258" s="526"/>
      <c r="AJ258" s="203"/>
      <c r="AK258" s="203"/>
      <c r="AL258" s="208"/>
      <c r="AM258" s="205"/>
      <c r="AN258" s="526"/>
      <c r="AO258" s="203"/>
      <c r="AP258" s="203"/>
      <c r="AQ258" s="208"/>
      <c r="AR258" s="205"/>
      <c r="AS258" s="526"/>
      <c r="AT258" s="203"/>
      <c r="AU258" s="203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3"/>
      <c r="Q259" s="203"/>
      <c r="R259" s="208"/>
      <c r="S259" s="205"/>
      <c r="T259" s="526"/>
      <c r="U259" s="203"/>
      <c r="V259" s="203"/>
      <c r="W259" s="208"/>
      <c r="X259" s="205"/>
      <c r="Y259" s="526"/>
      <c r="Z259" s="203"/>
      <c r="AA259" s="203"/>
      <c r="AB259" s="208"/>
      <c r="AC259" s="205"/>
      <c r="AD259" s="526"/>
      <c r="AE259" s="203"/>
      <c r="AF259" s="203"/>
      <c r="AG259" s="208"/>
      <c r="AH259" s="205"/>
      <c r="AI259" s="526"/>
      <c r="AJ259" s="203"/>
      <c r="AK259" s="203"/>
      <c r="AL259" s="208"/>
      <c r="AM259" s="205"/>
      <c r="AN259" s="526"/>
      <c r="AO259" s="203"/>
      <c r="AP259" s="203"/>
      <c r="AQ259" s="208"/>
      <c r="AR259" s="205"/>
      <c r="AS259" s="526"/>
      <c r="AT259" s="203"/>
      <c r="AU259" s="203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3"/>
      <c r="Q260" s="203"/>
      <c r="R260" s="208"/>
      <c r="S260" s="205"/>
      <c r="T260" s="526"/>
      <c r="U260" s="203"/>
      <c r="V260" s="203"/>
      <c r="W260" s="208"/>
      <c r="X260" s="205"/>
      <c r="Y260" s="526"/>
      <c r="Z260" s="203"/>
      <c r="AA260" s="203"/>
      <c r="AB260" s="208"/>
      <c r="AC260" s="205"/>
      <c r="AD260" s="526"/>
      <c r="AE260" s="203"/>
      <c r="AF260" s="203"/>
      <c r="AG260" s="208"/>
      <c r="AH260" s="205"/>
      <c r="AI260" s="526"/>
      <c r="AJ260" s="203"/>
      <c r="AK260" s="203"/>
      <c r="AL260" s="208"/>
      <c r="AM260" s="205"/>
      <c r="AN260" s="526"/>
      <c r="AO260" s="203"/>
      <c r="AP260" s="203"/>
      <c r="AQ260" s="208"/>
      <c r="AR260" s="205"/>
      <c r="AS260" s="526"/>
      <c r="AT260" s="203"/>
      <c r="AU260" s="203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3"/>
      <c r="Q261" s="207"/>
      <c r="R261" s="208"/>
      <c r="S261" s="205"/>
      <c r="T261" s="526"/>
      <c r="U261" s="203"/>
      <c r="V261" s="203"/>
      <c r="W261" s="208"/>
      <c r="X261" s="205"/>
      <c r="Y261" s="526"/>
      <c r="Z261" s="203"/>
      <c r="AA261" s="203"/>
      <c r="AB261" s="208"/>
      <c r="AC261" s="205"/>
      <c r="AD261" s="526"/>
      <c r="AE261" s="203"/>
      <c r="AF261" s="203"/>
      <c r="AG261" s="208"/>
      <c r="AH261" s="205"/>
      <c r="AI261" s="526"/>
      <c r="AJ261" s="203"/>
      <c r="AK261" s="203"/>
      <c r="AL261" s="208"/>
      <c r="AM261" s="205"/>
      <c r="AN261" s="526"/>
      <c r="AO261" s="203"/>
      <c r="AP261" s="203"/>
      <c r="AQ261" s="208"/>
      <c r="AR261" s="205"/>
      <c r="AS261" s="526"/>
      <c r="AT261" s="203"/>
      <c r="AU261" s="203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220">U262+1</f>
        <v>45960</v>
      </c>
      <c r="AA262" s="588"/>
      <c r="AB262" s="588"/>
      <c r="AC262" s="588"/>
      <c r="AD262" s="588"/>
      <c r="AE262" s="589">
        <f t="shared" ref="AE262" si="221">Z262+1</f>
        <v>45961</v>
      </c>
      <c r="AF262" s="590"/>
      <c r="AG262" s="590"/>
      <c r="AH262" s="590"/>
      <c r="AI262" s="590"/>
      <c r="AJ262" s="591">
        <f t="shared" ref="AJ262" si="222">AE262+1</f>
        <v>45962</v>
      </c>
      <c r="AK262" s="592"/>
      <c r="AL262" s="592"/>
      <c r="AM262" s="592"/>
      <c r="AN262" s="593"/>
      <c r="AO262" s="589">
        <f t="shared" ref="AO262" si="223">AJ262+1</f>
        <v>45963</v>
      </c>
      <c r="AP262" s="590"/>
      <c r="AQ262" s="590"/>
      <c r="AR262" s="590"/>
      <c r="AS262" s="590"/>
      <c r="AT262" s="591">
        <f t="shared" ref="AT262" si="224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225">Z262</f>
        <v>45960</v>
      </c>
      <c r="AA263" s="594"/>
      <c r="AB263" s="594"/>
      <c r="AC263" s="594"/>
      <c r="AD263" s="594"/>
      <c r="AE263" s="595">
        <f t="shared" ref="AE263" si="226">AE262</f>
        <v>45961</v>
      </c>
      <c r="AF263" s="595"/>
      <c r="AG263" s="595"/>
      <c r="AH263" s="595"/>
      <c r="AI263" s="595"/>
      <c r="AJ263" s="596">
        <f t="shared" ref="AJ263" si="227">AJ262</f>
        <v>45962</v>
      </c>
      <c r="AK263" s="597"/>
      <c r="AL263" s="597"/>
      <c r="AM263" s="597"/>
      <c r="AN263" s="598"/>
      <c r="AO263" s="595">
        <f t="shared" ref="AO263" si="228">AO262</f>
        <v>45963</v>
      </c>
      <c r="AP263" s="595"/>
      <c r="AQ263" s="595"/>
      <c r="AR263" s="595"/>
      <c r="AS263" s="595"/>
      <c r="AT263" s="596">
        <f t="shared" ref="AT263" si="229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315</v>
      </c>
      <c r="C267" s="203">
        <v>1</v>
      </c>
      <c r="D267" s="206" t="s">
        <v>316</v>
      </c>
      <c r="E267" s="203">
        <v>25</v>
      </c>
      <c r="F267" s="203">
        <v>1800</v>
      </c>
      <c r="G267" s="208">
        <f t="shared" ref="G267" si="230">F267/E267</f>
        <v>72</v>
      </c>
      <c r="H267" s="526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27">
        <f>IFERROR(AVERAGE(K267:K281),"-")</f>
        <v>63.627507801358824</v>
      </c>
      <c r="M267" s="209">
        <f>RANK(K267, K$267:$K$281)</f>
        <v>1</v>
      </c>
      <c r="N267" s="501"/>
      <c r="O267" s="501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26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26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26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26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26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26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26">
        <f>AVERAGE(AV267:AV281)</f>
        <v>63.632764505119447</v>
      </c>
    </row>
    <row r="268" spans="2:50" ht="14.25" customHeight="1">
      <c r="B268" s="501"/>
      <c r="C268" s="203">
        <v>2</v>
      </c>
      <c r="D268" s="206"/>
      <c r="E268" s="203"/>
      <c r="F268" s="203"/>
      <c r="G268" s="208"/>
      <c r="H268" s="526"/>
      <c r="I268" s="209"/>
      <c r="J268" s="209"/>
      <c r="K268" s="210"/>
      <c r="L268" s="527"/>
      <c r="M268" s="209"/>
      <c r="N268" s="501"/>
      <c r="O268" s="501"/>
      <c r="P268" s="203"/>
      <c r="Q268" s="203"/>
      <c r="R268" s="208"/>
      <c r="S268" s="205"/>
      <c r="T268" s="526"/>
      <c r="U268" s="203"/>
      <c r="V268" s="203"/>
      <c r="W268" s="208"/>
      <c r="X268" s="205"/>
      <c r="Y268" s="526"/>
      <c r="Z268" s="203"/>
      <c r="AA268" s="203"/>
      <c r="AB268" s="208"/>
      <c r="AC268" s="205"/>
      <c r="AD268" s="526"/>
      <c r="AE268" s="203"/>
      <c r="AF268" s="203"/>
      <c r="AG268" s="208"/>
      <c r="AH268" s="205"/>
      <c r="AI268" s="526"/>
      <c r="AJ268" s="203"/>
      <c r="AK268" s="203"/>
      <c r="AL268" s="208"/>
      <c r="AM268" s="205"/>
      <c r="AN268" s="526"/>
      <c r="AO268" s="203"/>
      <c r="AP268" s="203"/>
      <c r="AQ268" s="208"/>
      <c r="AR268" s="205"/>
      <c r="AS268" s="526"/>
      <c r="AT268" s="203"/>
      <c r="AU268" s="203"/>
      <c r="AV268" s="208"/>
      <c r="AW268" s="205"/>
      <c r="AX268" s="526"/>
    </row>
    <row r="269" spans="2:50" ht="14.25" customHeight="1">
      <c r="B269" s="501"/>
      <c r="C269" s="203">
        <v>3</v>
      </c>
      <c r="D269" s="206"/>
      <c r="E269" s="203"/>
      <c r="F269" s="203"/>
      <c r="G269" s="208"/>
      <c r="H269" s="526"/>
      <c r="I269" s="209"/>
      <c r="J269" s="209"/>
      <c r="K269" s="210"/>
      <c r="L269" s="527"/>
      <c r="M269" s="209"/>
      <c r="N269" s="501"/>
      <c r="O269" s="501"/>
      <c r="P269" s="203"/>
      <c r="Q269" s="203"/>
      <c r="R269" s="208"/>
      <c r="S269" s="205"/>
      <c r="T269" s="526"/>
      <c r="U269" s="203"/>
      <c r="V269" s="203"/>
      <c r="W269" s="208"/>
      <c r="X269" s="205"/>
      <c r="Y269" s="526"/>
      <c r="Z269" s="203"/>
      <c r="AA269" s="203"/>
      <c r="AB269" s="208"/>
      <c r="AC269" s="205"/>
      <c r="AD269" s="526"/>
      <c r="AE269" s="203"/>
      <c r="AF269" s="203"/>
      <c r="AG269" s="208"/>
      <c r="AH269" s="205"/>
      <c r="AI269" s="526"/>
      <c r="AJ269" s="203"/>
      <c r="AK269" s="203"/>
      <c r="AL269" s="208"/>
      <c r="AM269" s="205"/>
      <c r="AN269" s="526"/>
      <c r="AO269" s="203"/>
      <c r="AP269" s="203"/>
      <c r="AQ269" s="208"/>
      <c r="AR269" s="205"/>
      <c r="AS269" s="526"/>
      <c r="AT269" s="203"/>
      <c r="AU269" s="203"/>
      <c r="AV269" s="208"/>
      <c r="AW269" s="205"/>
      <c r="AX269" s="526"/>
    </row>
    <row r="270" spans="2:50" ht="14.25" customHeight="1">
      <c r="B270" s="501"/>
      <c r="C270" s="203">
        <v>4</v>
      </c>
      <c r="D270" s="206"/>
      <c r="E270" s="203"/>
      <c r="F270" s="203"/>
      <c r="G270" s="208"/>
      <c r="H270" s="526"/>
      <c r="I270" s="209"/>
      <c r="J270" s="209"/>
      <c r="K270" s="210"/>
      <c r="L270" s="527"/>
      <c r="M270" s="209"/>
      <c r="N270" s="501"/>
      <c r="O270" s="501"/>
      <c r="P270" s="203"/>
      <c r="Q270" s="203"/>
      <c r="R270" s="208"/>
      <c r="S270" s="205"/>
      <c r="T270" s="526"/>
      <c r="U270" s="203"/>
      <c r="V270" s="203"/>
      <c r="W270" s="208"/>
      <c r="X270" s="205"/>
      <c r="Y270" s="526"/>
      <c r="Z270" s="203"/>
      <c r="AA270" s="203"/>
      <c r="AB270" s="208"/>
      <c r="AC270" s="205"/>
      <c r="AD270" s="526"/>
      <c r="AE270" s="203"/>
      <c r="AF270" s="203"/>
      <c r="AG270" s="208"/>
      <c r="AH270" s="205"/>
      <c r="AI270" s="526"/>
      <c r="AJ270" s="203"/>
      <c r="AK270" s="203"/>
      <c r="AL270" s="208"/>
      <c r="AM270" s="205"/>
      <c r="AN270" s="526"/>
      <c r="AO270" s="203"/>
      <c r="AP270" s="203"/>
      <c r="AQ270" s="208"/>
      <c r="AR270" s="205"/>
      <c r="AS270" s="526"/>
      <c r="AT270" s="203"/>
      <c r="AU270" s="203"/>
      <c r="AV270" s="208"/>
      <c r="AW270" s="205"/>
      <c r="AX270" s="526"/>
    </row>
    <row r="271" spans="2:50" ht="14.25" customHeight="1">
      <c r="B271" s="501"/>
      <c r="C271" s="203">
        <v>5</v>
      </c>
      <c r="D271" s="206"/>
      <c r="E271" s="203"/>
      <c r="F271" s="203"/>
      <c r="G271" s="208"/>
      <c r="H271" s="526"/>
      <c r="I271" s="209"/>
      <c r="J271" s="209"/>
      <c r="K271" s="210"/>
      <c r="L271" s="527"/>
      <c r="M271" s="209"/>
      <c r="N271" s="501"/>
      <c r="O271" s="501"/>
      <c r="P271" s="203"/>
      <c r="Q271" s="203"/>
      <c r="R271" s="208"/>
      <c r="S271" s="205"/>
      <c r="T271" s="526"/>
      <c r="U271" s="203"/>
      <c r="V271" s="203"/>
      <c r="W271" s="208"/>
      <c r="X271" s="205"/>
      <c r="Y271" s="526"/>
      <c r="Z271" s="203"/>
      <c r="AA271" s="203"/>
      <c r="AB271" s="208"/>
      <c r="AC271" s="205"/>
      <c r="AD271" s="526"/>
      <c r="AE271" s="203"/>
      <c r="AF271" s="203"/>
      <c r="AG271" s="208"/>
      <c r="AH271" s="205"/>
      <c r="AI271" s="526"/>
      <c r="AJ271" s="203"/>
      <c r="AK271" s="203"/>
      <c r="AL271" s="208"/>
      <c r="AM271" s="205"/>
      <c r="AN271" s="526"/>
      <c r="AO271" s="203"/>
      <c r="AP271" s="203"/>
      <c r="AQ271" s="208"/>
      <c r="AR271" s="205"/>
      <c r="AS271" s="526"/>
      <c r="AT271" s="203"/>
      <c r="AU271" s="203"/>
      <c r="AV271" s="208"/>
      <c r="AW271" s="205"/>
      <c r="AX271" s="526"/>
    </row>
    <row r="272" spans="2:50" ht="14.25" customHeight="1">
      <c r="B272" s="501"/>
      <c r="C272" s="203">
        <v>6</v>
      </c>
      <c r="D272" s="206"/>
      <c r="E272" s="203"/>
      <c r="F272" s="203"/>
      <c r="G272" s="208"/>
      <c r="H272" s="526"/>
      <c r="I272" s="209"/>
      <c r="J272" s="209"/>
      <c r="K272" s="210"/>
      <c r="L272" s="527"/>
      <c r="M272" s="209"/>
      <c r="N272" s="501"/>
      <c r="O272" s="501"/>
      <c r="P272" s="203"/>
      <c r="Q272" s="203"/>
      <c r="R272" s="208"/>
      <c r="S272" s="205"/>
      <c r="T272" s="526"/>
      <c r="U272" s="203"/>
      <c r="V272" s="203"/>
      <c r="W272" s="208"/>
      <c r="X272" s="205"/>
      <c r="Y272" s="526"/>
      <c r="Z272" s="203"/>
      <c r="AA272" s="203"/>
      <c r="AB272" s="208"/>
      <c r="AC272" s="205"/>
      <c r="AD272" s="526"/>
      <c r="AE272" s="203"/>
      <c r="AF272" s="203"/>
      <c r="AG272" s="208"/>
      <c r="AH272" s="205"/>
      <c r="AI272" s="526"/>
      <c r="AJ272" s="203"/>
      <c r="AK272" s="203"/>
      <c r="AL272" s="208"/>
      <c r="AM272" s="205"/>
      <c r="AN272" s="526"/>
      <c r="AO272" s="203"/>
      <c r="AP272" s="203"/>
      <c r="AQ272" s="208"/>
      <c r="AR272" s="205"/>
      <c r="AS272" s="526"/>
      <c r="AT272" s="203"/>
      <c r="AU272" s="203"/>
      <c r="AV272" s="208"/>
      <c r="AW272" s="205"/>
      <c r="AX272" s="526"/>
    </row>
    <row r="273" spans="2:50" ht="14.25" customHeight="1">
      <c r="B273" s="501"/>
      <c r="C273" s="203">
        <v>7</v>
      </c>
      <c r="D273" s="206"/>
      <c r="E273" s="203"/>
      <c r="F273" s="203"/>
      <c r="G273" s="208"/>
      <c r="H273" s="526"/>
      <c r="I273" s="209"/>
      <c r="J273" s="209"/>
      <c r="K273" s="210"/>
      <c r="L273" s="527"/>
      <c r="M273" s="209"/>
      <c r="N273" s="501"/>
      <c r="O273" s="501"/>
      <c r="P273" s="203"/>
      <c r="Q273" s="203"/>
      <c r="R273" s="208"/>
      <c r="S273" s="205"/>
      <c r="T273" s="526"/>
      <c r="U273" s="203"/>
      <c r="V273" s="203"/>
      <c r="W273" s="208"/>
      <c r="X273" s="205"/>
      <c r="Y273" s="526"/>
      <c r="Z273" s="203"/>
      <c r="AA273" s="203"/>
      <c r="AB273" s="208"/>
      <c r="AC273" s="205"/>
      <c r="AD273" s="526"/>
      <c r="AE273" s="203"/>
      <c r="AF273" s="203"/>
      <c r="AG273" s="208"/>
      <c r="AH273" s="205"/>
      <c r="AI273" s="526"/>
      <c r="AJ273" s="203"/>
      <c r="AK273" s="203"/>
      <c r="AL273" s="208"/>
      <c r="AM273" s="205"/>
      <c r="AN273" s="526"/>
      <c r="AO273" s="203"/>
      <c r="AP273" s="203"/>
      <c r="AQ273" s="208"/>
      <c r="AR273" s="205"/>
      <c r="AS273" s="526"/>
      <c r="AT273" s="203"/>
      <c r="AU273" s="203"/>
      <c r="AV273" s="208"/>
      <c r="AW273" s="205"/>
      <c r="AX273" s="526"/>
    </row>
    <row r="274" spans="2:50" ht="14.25" customHeight="1">
      <c r="B274" s="501"/>
      <c r="C274" s="203">
        <v>8</v>
      </c>
      <c r="D274" s="206"/>
      <c r="E274" s="203"/>
      <c r="F274" s="203"/>
      <c r="G274" s="208"/>
      <c r="H274" s="526"/>
      <c r="I274" s="209"/>
      <c r="J274" s="209"/>
      <c r="K274" s="210"/>
      <c r="L274" s="527"/>
      <c r="M274" s="209"/>
      <c r="N274" s="501"/>
      <c r="O274" s="501"/>
      <c r="P274" s="203"/>
      <c r="Q274" s="203"/>
      <c r="R274" s="208"/>
      <c r="S274" s="205"/>
      <c r="T274" s="526"/>
      <c r="U274" s="203"/>
      <c r="V274" s="203"/>
      <c r="W274" s="208"/>
      <c r="X274" s="205"/>
      <c r="Y274" s="526"/>
      <c r="Z274" s="203"/>
      <c r="AA274" s="203"/>
      <c r="AB274" s="208"/>
      <c r="AC274" s="205"/>
      <c r="AD274" s="526"/>
      <c r="AE274" s="203"/>
      <c r="AF274" s="203"/>
      <c r="AG274" s="208"/>
      <c r="AH274" s="205"/>
      <c r="AI274" s="526"/>
      <c r="AJ274" s="203"/>
      <c r="AK274" s="203"/>
      <c r="AL274" s="208"/>
      <c r="AM274" s="205"/>
      <c r="AN274" s="526"/>
      <c r="AO274" s="203"/>
      <c r="AP274" s="203"/>
      <c r="AQ274" s="208"/>
      <c r="AR274" s="205"/>
      <c r="AS274" s="526"/>
      <c r="AT274" s="203"/>
      <c r="AU274" s="203"/>
      <c r="AV274" s="208"/>
      <c r="AW274" s="205"/>
      <c r="AX274" s="526"/>
    </row>
    <row r="275" spans="2:50" ht="14.25" customHeight="1">
      <c r="B275" s="501"/>
      <c r="C275" s="203">
        <v>9</v>
      </c>
      <c r="D275" s="206"/>
      <c r="E275" s="203"/>
      <c r="F275" s="203"/>
      <c r="G275" s="208"/>
      <c r="H275" s="526"/>
      <c r="I275" s="209"/>
      <c r="J275" s="209"/>
      <c r="K275" s="210"/>
      <c r="L275" s="527"/>
      <c r="M275" s="209"/>
      <c r="N275" s="501"/>
      <c r="O275" s="501"/>
      <c r="P275" s="203"/>
      <c r="Q275" s="203"/>
      <c r="R275" s="208"/>
      <c r="S275" s="205"/>
      <c r="T275" s="526"/>
      <c r="U275" s="203"/>
      <c r="V275" s="203"/>
      <c r="W275" s="208"/>
      <c r="X275" s="205"/>
      <c r="Y275" s="526"/>
      <c r="Z275" s="203"/>
      <c r="AA275" s="203"/>
      <c r="AB275" s="208"/>
      <c r="AC275" s="205"/>
      <c r="AD275" s="526"/>
      <c r="AE275" s="203"/>
      <c r="AF275" s="203"/>
      <c r="AG275" s="208"/>
      <c r="AH275" s="205"/>
      <c r="AI275" s="526"/>
      <c r="AJ275" s="203"/>
      <c r="AK275" s="203"/>
      <c r="AL275" s="208"/>
      <c r="AM275" s="205"/>
      <c r="AN275" s="526"/>
      <c r="AO275" s="203"/>
      <c r="AP275" s="203"/>
      <c r="AQ275" s="208"/>
      <c r="AR275" s="205"/>
      <c r="AS275" s="526"/>
      <c r="AT275" s="203"/>
      <c r="AU275" s="203"/>
      <c r="AV275" s="208"/>
      <c r="AW275" s="205"/>
      <c r="AX275" s="526"/>
    </row>
    <row r="276" spans="2:50" ht="14.25" customHeight="1">
      <c r="B276" s="501"/>
      <c r="C276" s="203">
        <v>10</v>
      </c>
      <c r="D276" s="206"/>
      <c r="E276" s="203"/>
      <c r="F276" s="203"/>
      <c r="G276" s="208"/>
      <c r="H276" s="526"/>
      <c r="I276" s="209"/>
      <c r="J276" s="209"/>
      <c r="K276" s="210"/>
      <c r="L276" s="527"/>
      <c r="M276" s="209"/>
      <c r="N276" s="501"/>
      <c r="O276" s="501"/>
      <c r="P276" s="203"/>
      <c r="Q276" s="203"/>
      <c r="R276" s="208"/>
      <c r="S276" s="205"/>
      <c r="T276" s="526"/>
      <c r="U276" s="203"/>
      <c r="V276" s="203"/>
      <c r="W276" s="208"/>
      <c r="X276" s="205"/>
      <c r="Y276" s="526"/>
      <c r="Z276" s="203"/>
      <c r="AA276" s="203"/>
      <c r="AB276" s="208"/>
      <c r="AC276" s="205"/>
      <c r="AD276" s="526"/>
      <c r="AE276" s="203"/>
      <c r="AF276" s="203"/>
      <c r="AG276" s="208"/>
      <c r="AH276" s="205"/>
      <c r="AI276" s="526"/>
      <c r="AJ276" s="203"/>
      <c r="AK276" s="203"/>
      <c r="AL276" s="208"/>
      <c r="AM276" s="205"/>
      <c r="AN276" s="526"/>
      <c r="AO276" s="203"/>
      <c r="AP276" s="203"/>
      <c r="AQ276" s="208"/>
      <c r="AR276" s="205"/>
      <c r="AS276" s="526"/>
      <c r="AT276" s="203"/>
      <c r="AU276" s="203"/>
      <c r="AV276" s="208"/>
      <c r="AW276" s="205"/>
      <c r="AX276" s="526"/>
    </row>
    <row r="277" spans="2:50" ht="14.25" customHeight="1">
      <c r="B277" s="501"/>
      <c r="C277" s="203">
        <v>11</v>
      </c>
      <c r="D277" s="206"/>
      <c r="E277" s="203"/>
      <c r="F277" s="203"/>
      <c r="G277" s="208"/>
      <c r="H277" s="526"/>
      <c r="I277" s="209"/>
      <c r="J277" s="209"/>
      <c r="K277" s="210"/>
      <c r="L277" s="527"/>
      <c r="M277" s="209"/>
      <c r="N277" s="501"/>
      <c r="O277" s="501"/>
      <c r="P277" s="203"/>
      <c r="Q277" s="203"/>
      <c r="R277" s="208"/>
      <c r="S277" s="205"/>
      <c r="T277" s="526"/>
      <c r="U277" s="203"/>
      <c r="V277" s="203"/>
      <c r="W277" s="208"/>
      <c r="X277" s="205"/>
      <c r="Y277" s="526"/>
      <c r="Z277" s="203"/>
      <c r="AA277" s="203"/>
      <c r="AB277" s="208"/>
      <c r="AC277" s="205"/>
      <c r="AD277" s="526"/>
      <c r="AE277" s="203"/>
      <c r="AF277" s="203"/>
      <c r="AG277" s="208"/>
      <c r="AH277" s="205"/>
      <c r="AI277" s="526"/>
      <c r="AJ277" s="203"/>
      <c r="AK277" s="203"/>
      <c r="AL277" s="208"/>
      <c r="AM277" s="205"/>
      <c r="AN277" s="526"/>
      <c r="AO277" s="203"/>
      <c r="AP277" s="203"/>
      <c r="AQ277" s="208"/>
      <c r="AR277" s="205"/>
      <c r="AS277" s="526"/>
      <c r="AT277" s="203"/>
      <c r="AU277" s="203"/>
      <c r="AV277" s="208"/>
      <c r="AW277" s="205"/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3"/>
      <c r="Q278" s="203"/>
      <c r="R278" s="208"/>
      <c r="S278" s="205"/>
      <c r="T278" s="526"/>
      <c r="U278" s="203"/>
      <c r="V278" s="203"/>
      <c r="W278" s="208"/>
      <c r="X278" s="205"/>
      <c r="Y278" s="526"/>
      <c r="Z278" s="203"/>
      <c r="AA278" s="203"/>
      <c r="AB278" s="208"/>
      <c r="AC278" s="205"/>
      <c r="AD278" s="526"/>
      <c r="AE278" s="203"/>
      <c r="AF278" s="203"/>
      <c r="AG278" s="208"/>
      <c r="AH278" s="205"/>
      <c r="AI278" s="526"/>
      <c r="AJ278" s="203"/>
      <c r="AK278" s="203"/>
      <c r="AL278" s="208"/>
      <c r="AM278" s="205"/>
      <c r="AN278" s="526"/>
      <c r="AO278" s="203"/>
      <c r="AP278" s="203"/>
      <c r="AQ278" s="208"/>
      <c r="AR278" s="205"/>
      <c r="AS278" s="526"/>
      <c r="AT278" s="203"/>
      <c r="AU278" s="203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3"/>
      <c r="W281" s="208"/>
      <c r="X281" s="205"/>
      <c r="Y281" s="526"/>
      <c r="Z281" s="203"/>
      <c r="AA281" s="203"/>
      <c r="AB281" s="208"/>
      <c r="AC281" s="205"/>
      <c r="AD281" s="526"/>
      <c r="AE281" s="203"/>
      <c r="AF281" s="203"/>
      <c r="AG281" s="208"/>
      <c r="AH281" s="205"/>
      <c r="AI281" s="526"/>
      <c r="AJ281" s="203"/>
      <c r="AK281" s="203"/>
      <c r="AL281" s="208"/>
      <c r="AM281" s="205"/>
      <c r="AN281" s="526"/>
      <c r="AO281" s="203"/>
      <c r="AP281" s="203"/>
      <c r="AQ281" s="208"/>
      <c r="AR281" s="205"/>
      <c r="AS281" s="526"/>
      <c r="AT281" s="203"/>
      <c r="AU281" s="203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281"/>
  <sheetViews>
    <sheetView zoomScaleNormal="100" workbookViewId="0">
      <pane xSplit="13" ySplit="3" topLeftCell="N262" activePane="bottomRight" state="frozen"/>
      <selection pane="bottomRight" activeCell="A262" sqref="A262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245</v>
      </c>
      <c r="C1" s="198">
        <f>AVERAGE(L187,L207,L227,L247,L267)</f>
        <v>156.4210589539862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317</v>
      </c>
      <c r="C7" s="203">
        <v>1</v>
      </c>
      <c r="D7" s="206" t="s">
        <v>318</v>
      </c>
      <c r="E7" s="207">
        <v>21</v>
      </c>
      <c r="F7" s="203">
        <v>3600</v>
      </c>
      <c r="G7" s="208">
        <f>F7/E7</f>
        <v>171.42857142857142</v>
      </c>
      <c r="H7" s="526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27">
        <f>IFERROR(AVERAGE(K7:K21),"-")</f>
        <v>135.53742415849985</v>
      </c>
      <c r="M7" s="209">
        <f>RANK(K7, K$7:$K$21)</f>
        <v>8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26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26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26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26">
        <f>AVERAGE(AV7:AV21)</f>
        <v>139.2323252599931</v>
      </c>
    </row>
    <row r="8" spans="1:50" ht="14.25" hidden="1" customHeight="1" outlineLevel="1">
      <c r="B8" s="501"/>
      <c r="C8" s="203">
        <v>2</v>
      </c>
      <c r="D8" s="206" t="s">
        <v>319</v>
      </c>
      <c r="E8" s="207">
        <v>21</v>
      </c>
      <c r="F8" s="203">
        <v>3600</v>
      </c>
      <c r="G8" s="208">
        <f t="shared" ref="G8:G20" si="7">F8/E8</f>
        <v>171.42857142857142</v>
      </c>
      <c r="H8" s="526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27"/>
      <c r="M8" s="209">
        <f>RANK(K8, K$7:$K$21)</f>
        <v>7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26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26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26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26"/>
    </row>
    <row r="9" spans="1:50" ht="14.25" hidden="1" customHeight="1" outlineLevel="1">
      <c r="B9" s="501"/>
      <c r="C9" s="203">
        <v>3</v>
      </c>
      <c r="D9" s="206" t="s">
        <v>320</v>
      </c>
      <c r="E9" s="207">
        <v>21</v>
      </c>
      <c r="F9" s="203">
        <v>3600</v>
      </c>
      <c r="G9" s="208">
        <f t="shared" si="7"/>
        <v>171.42857142857142</v>
      </c>
      <c r="H9" s="526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27"/>
      <c r="M9" s="209">
        <f>RANK(K9, K$7:$K$21)</f>
        <v>10</v>
      </c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26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26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26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26"/>
    </row>
    <row r="10" spans="1:50" ht="14.25" hidden="1" customHeight="1" outlineLevel="1">
      <c r="B10" s="501"/>
      <c r="C10" s="203">
        <v>4</v>
      </c>
      <c r="D10" s="206" t="s">
        <v>321</v>
      </c>
      <c r="E10" s="207">
        <v>19</v>
      </c>
      <c r="F10" s="203">
        <v>3600</v>
      </c>
      <c r="G10" s="208">
        <f t="shared" si="7"/>
        <v>189.47368421052633</v>
      </c>
      <c r="H10" s="526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27"/>
      <c r="M10" s="209">
        <f>RANK(K10, K$7:$K$21)</f>
        <v>4</v>
      </c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26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26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26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26"/>
    </row>
    <row r="11" spans="1:50" ht="14.25" hidden="1" customHeight="1" outlineLevel="1">
      <c r="B11" s="501"/>
      <c r="C11" s="203">
        <v>5</v>
      </c>
      <c r="D11" s="206" t="s">
        <v>322</v>
      </c>
      <c r="E11" s="207">
        <v>19</v>
      </c>
      <c r="F11" s="203">
        <v>3600</v>
      </c>
      <c r="G11" s="208">
        <f t="shared" si="7"/>
        <v>189.47368421052633</v>
      </c>
      <c r="H11" s="526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27"/>
      <c r="M11" s="209">
        <f>RANK(K11, K$7:$K$21)</f>
        <v>3</v>
      </c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26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26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26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26"/>
    </row>
    <row r="12" spans="1:50" ht="14.25" hidden="1" customHeight="1" outlineLevel="1">
      <c r="B12" s="501"/>
      <c r="C12" s="203">
        <v>6</v>
      </c>
      <c r="D12" s="206" t="s">
        <v>323</v>
      </c>
      <c r="E12" s="207">
        <v>19</v>
      </c>
      <c r="F12" s="203">
        <v>3600</v>
      </c>
      <c r="G12" s="208">
        <f t="shared" si="7"/>
        <v>189.47368421052633</v>
      </c>
      <c r="H12" s="526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27"/>
      <c r="M12" s="209">
        <f>RANK(K12, K$7:$K$21)</f>
        <v>2</v>
      </c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26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26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26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26"/>
    </row>
    <row r="13" spans="1:50" ht="14.25" hidden="1" customHeight="1" outlineLevel="1">
      <c r="B13" s="501"/>
      <c r="C13" s="203">
        <v>7</v>
      </c>
      <c r="D13" s="206" t="s">
        <v>324</v>
      </c>
      <c r="E13" s="207">
        <v>21</v>
      </c>
      <c r="F13" s="203">
        <v>3600</v>
      </c>
      <c r="G13" s="208">
        <f t="shared" si="7"/>
        <v>171.42857142857142</v>
      </c>
      <c r="H13" s="526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27"/>
      <c r="M13" s="209">
        <f>RANK(K13, K$7:$K$21)</f>
        <v>6</v>
      </c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26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26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26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26"/>
    </row>
    <row r="14" spans="1:50" ht="14.25" hidden="1" customHeight="1" outlineLevel="1">
      <c r="B14" s="501"/>
      <c r="C14" s="203">
        <v>8</v>
      </c>
      <c r="D14" s="206" t="s">
        <v>325</v>
      </c>
      <c r="E14" s="207">
        <v>20</v>
      </c>
      <c r="F14" s="203">
        <v>3600</v>
      </c>
      <c r="G14" s="208">
        <f t="shared" si="7"/>
        <v>180</v>
      </c>
      <c r="H14" s="526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27"/>
      <c r="M14" s="209">
        <f>RANK(K14, K$7:$K$21)</f>
        <v>1</v>
      </c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26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26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26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26"/>
    </row>
    <row r="15" spans="1:50" ht="14.25" hidden="1" customHeight="1" outlineLevel="1">
      <c r="B15" s="501"/>
      <c r="C15" s="203">
        <v>9</v>
      </c>
      <c r="D15" s="206" t="s">
        <v>326</v>
      </c>
      <c r="E15" s="207">
        <v>17</v>
      </c>
      <c r="F15" s="203">
        <v>2000</v>
      </c>
      <c r="G15" s="208">
        <f t="shared" si="7"/>
        <v>117.64705882352941</v>
      </c>
      <c r="H15" s="526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27"/>
      <c r="M15" s="209">
        <f>RANK(K15, K$7:$K$21)</f>
        <v>12</v>
      </c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3"/>
      <c r="AF15" s="207"/>
      <c r="AG15" s="208"/>
      <c r="AH15" s="205"/>
      <c r="AI15" s="526"/>
      <c r="AJ15" s="203"/>
      <c r="AK15" s="207"/>
      <c r="AL15" s="208"/>
      <c r="AM15" s="205"/>
      <c r="AN15" s="526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26"/>
      <c r="AT15" s="203"/>
      <c r="AU15" s="207"/>
      <c r="AV15" s="208"/>
      <c r="AW15" s="205"/>
      <c r="AX15" s="526"/>
    </row>
    <row r="16" spans="1:50" ht="14.25" hidden="1" customHeight="1" outlineLevel="1">
      <c r="B16" s="501"/>
      <c r="C16" s="203">
        <v>10</v>
      </c>
      <c r="D16" s="206" t="s">
        <v>327</v>
      </c>
      <c r="E16" s="207">
        <v>21</v>
      </c>
      <c r="F16" s="203">
        <v>3600</v>
      </c>
      <c r="G16" s="208">
        <f t="shared" si="7"/>
        <v>171.42857142857142</v>
      </c>
      <c r="H16" s="526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27"/>
      <c r="M16" s="209">
        <f>RANK(K16, K$7:$K$21)</f>
        <v>5</v>
      </c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26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26"/>
      <c r="AO16" s="203"/>
      <c r="AP16" s="207"/>
      <c r="AQ16" s="208"/>
      <c r="AR16" s="205"/>
      <c r="AS16" s="526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26"/>
    </row>
    <row r="17" spans="2:50" ht="14.25" hidden="1" customHeight="1" outlineLevel="1">
      <c r="B17" s="501"/>
      <c r="C17" s="203">
        <v>11</v>
      </c>
      <c r="D17" s="206" t="s">
        <v>328</v>
      </c>
      <c r="E17" s="207">
        <v>19</v>
      </c>
      <c r="F17" s="203">
        <v>2000</v>
      </c>
      <c r="G17" s="208">
        <f t="shared" si="7"/>
        <v>105.26315789473684</v>
      </c>
      <c r="H17" s="526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27"/>
      <c r="M17" s="209">
        <f>RANK(K17, K$7:$K$21)</f>
        <v>13</v>
      </c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7"/>
      <c r="AL17" s="208"/>
      <c r="AM17" s="205"/>
      <c r="AN17" s="526"/>
      <c r="AO17" s="203"/>
      <c r="AP17" s="207"/>
      <c r="AQ17" s="208"/>
      <c r="AR17" s="205"/>
      <c r="AS17" s="526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26"/>
    </row>
    <row r="18" spans="2:50" ht="14.25" hidden="1" customHeight="1" outlineLevel="1">
      <c r="B18" s="501"/>
      <c r="C18" s="203">
        <v>12</v>
      </c>
      <c r="D18" s="206" t="s">
        <v>329</v>
      </c>
      <c r="E18" s="207">
        <v>22</v>
      </c>
      <c r="F18" s="203">
        <v>3600</v>
      </c>
      <c r="G18" s="208">
        <f t="shared" si="7"/>
        <v>163.63636363636363</v>
      </c>
      <c r="H18" s="526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27"/>
      <c r="M18" s="209">
        <f>RANK(K18, K$7:$K$21)</f>
        <v>9</v>
      </c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26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26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26"/>
      <c r="AT18" s="203"/>
      <c r="AU18" s="207"/>
      <c r="AV18" s="208"/>
      <c r="AW18" s="205"/>
      <c r="AX18" s="526"/>
    </row>
    <row r="19" spans="2:50" ht="14.25" hidden="1" customHeight="1" outlineLevel="1">
      <c r="B19" s="501"/>
      <c r="C19" s="203">
        <v>13</v>
      </c>
      <c r="D19" s="206" t="s">
        <v>330</v>
      </c>
      <c r="E19" s="207">
        <v>21</v>
      </c>
      <c r="F19" s="203">
        <v>2000</v>
      </c>
      <c r="G19" s="208">
        <f t="shared" si="7"/>
        <v>95.238095238095241</v>
      </c>
      <c r="H19" s="526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27"/>
      <c r="M19" s="209">
        <f>RANK(K19, K$7:$K$21)</f>
        <v>14</v>
      </c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26"/>
      <c r="AJ19" s="203"/>
      <c r="AK19" s="207"/>
      <c r="AL19" s="208"/>
      <c r="AM19" s="205"/>
      <c r="AN19" s="526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26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26"/>
    </row>
    <row r="20" spans="2:50" ht="14.25" hidden="1" customHeight="1" outlineLevel="1">
      <c r="B20" s="501"/>
      <c r="C20" s="203">
        <v>14</v>
      </c>
      <c r="D20" s="206" t="s">
        <v>331</v>
      </c>
      <c r="E20" s="207">
        <v>26</v>
      </c>
      <c r="F20" s="203">
        <v>3600</v>
      </c>
      <c r="G20" s="208">
        <f t="shared" si="7"/>
        <v>138.46153846153845</v>
      </c>
      <c r="H20" s="526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27"/>
      <c r="M20" s="209">
        <f>RANK(K20, K$7:$K$21)</f>
        <v>11</v>
      </c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26"/>
      <c r="AO20" s="203"/>
      <c r="AP20" s="207"/>
      <c r="AQ20" s="208"/>
      <c r="AR20" s="205"/>
      <c r="AS20" s="526"/>
      <c r="AT20" s="203"/>
      <c r="AU20" s="207"/>
      <c r="AV20" s="208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7"/>
      <c r="AL21" s="208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317</v>
      </c>
      <c r="C27" s="203">
        <v>1</v>
      </c>
      <c r="D27" s="206" t="s">
        <v>325</v>
      </c>
      <c r="E27" s="207">
        <v>20</v>
      </c>
      <c r="F27" s="203">
        <v>3600</v>
      </c>
      <c r="G27" s="208">
        <f t="shared" ref="G27:G38" si="19">F27/E27</f>
        <v>180</v>
      </c>
      <c r="H27" s="526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27">
        <f>IFERROR(AVERAGE(K27:K41),"-")</f>
        <v>143.60476828852345</v>
      </c>
      <c r="M27" s="209">
        <f>RANK(K27, K$27:$K$41)</f>
        <v>1</v>
      </c>
      <c r="N27" s="501"/>
      <c r="O27" s="501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26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26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26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26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26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26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26">
        <f>AVERAGE(AV27:AV41)</f>
        <v>145.06651773124702</v>
      </c>
    </row>
    <row r="28" spans="2:50" ht="14.25" hidden="1" customHeight="1" outlineLevel="1">
      <c r="B28" s="501"/>
      <c r="C28" s="203">
        <v>2</v>
      </c>
      <c r="D28" s="206" t="s">
        <v>324</v>
      </c>
      <c r="E28" s="207">
        <v>21</v>
      </c>
      <c r="F28" s="203">
        <v>3600</v>
      </c>
      <c r="G28" s="208">
        <f t="shared" si="19"/>
        <v>171.42857142857142</v>
      </c>
      <c r="H28" s="526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27"/>
      <c r="M28" s="209">
        <f>RANK(K28, K$27:$K$41)</f>
        <v>6</v>
      </c>
      <c r="N28" s="501"/>
      <c r="O28" s="501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26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26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26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26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26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26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26"/>
    </row>
    <row r="29" spans="2:50" ht="14.25" hidden="1" customHeight="1" outlineLevel="1">
      <c r="B29" s="501"/>
      <c r="C29" s="203">
        <v>3</v>
      </c>
      <c r="D29" s="206" t="s">
        <v>332</v>
      </c>
      <c r="E29" s="207">
        <v>26</v>
      </c>
      <c r="F29" s="203">
        <v>3600</v>
      </c>
      <c r="G29" s="208">
        <f t="shared" si="19"/>
        <v>138.46153846153845</v>
      </c>
      <c r="H29" s="526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27"/>
      <c r="M29" s="209">
        <f>RANK(K29, K$27:$K$41)</f>
        <v>11</v>
      </c>
      <c r="N29" s="501"/>
      <c r="O29" s="501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26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26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26"/>
      <c r="AE29" s="203"/>
      <c r="AF29" s="207"/>
      <c r="AG29" s="208"/>
      <c r="AH29" s="205"/>
      <c r="AI29" s="526"/>
      <c r="AJ29" s="203"/>
      <c r="AK29" s="207"/>
      <c r="AL29" s="208"/>
      <c r="AM29" s="205"/>
      <c r="AN29" s="526"/>
      <c r="AO29" s="203"/>
      <c r="AP29" s="207"/>
      <c r="AQ29" s="208"/>
      <c r="AR29" s="205"/>
      <c r="AS29" s="526"/>
      <c r="AT29" s="203"/>
      <c r="AU29" s="207"/>
      <c r="AV29" s="208"/>
      <c r="AW29" s="205"/>
      <c r="AX29" s="526"/>
    </row>
    <row r="30" spans="2:50" ht="14.25" hidden="1" customHeight="1" outlineLevel="1">
      <c r="B30" s="501"/>
      <c r="C30" s="203">
        <v>4</v>
      </c>
      <c r="D30" s="206" t="s">
        <v>333</v>
      </c>
      <c r="E30" s="207">
        <v>22</v>
      </c>
      <c r="F30" s="203">
        <v>3600</v>
      </c>
      <c r="G30" s="208">
        <f t="shared" si="19"/>
        <v>163.63636363636363</v>
      </c>
      <c r="H30" s="526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27"/>
      <c r="M30" s="209">
        <f>RANK(K30, K$27:$K$41)</f>
        <v>8</v>
      </c>
      <c r="N30" s="501"/>
      <c r="O30" s="501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26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26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26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26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26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26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26"/>
    </row>
    <row r="31" spans="2:50" ht="14.25" hidden="1" customHeight="1" outlineLevel="1">
      <c r="B31" s="501"/>
      <c r="C31" s="203">
        <v>5</v>
      </c>
      <c r="D31" s="206" t="s">
        <v>334</v>
      </c>
      <c r="E31" s="207">
        <v>21</v>
      </c>
      <c r="F31" s="203">
        <v>3600</v>
      </c>
      <c r="G31" s="208">
        <f t="shared" si="19"/>
        <v>171.42857142857142</v>
      </c>
      <c r="H31" s="526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27"/>
      <c r="M31" s="209">
        <f>RANK(K31, K$27:$K$41)</f>
        <v>5</v>
      </c>
      <c r="N31" s="501"/>
      <c r="O31" s="501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26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26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26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26"/>
      <c r="AJ31" s="203"/>
      <c r="AK31" s="207"/>
      <c r="AL31" s="208"/>
      <c r="AM31" s="205"/>
      <c r="AN31" s="526"/>
      <c r="AO31" s="203"/>
      <c r="AP31" s="207"/>
      <c r="AQ31" s="208"/>
      <c r="AR31" s="205"/>
      <c r="AS31" s="526"/>
      <c r="AT31" s="203"/>
      <c r="AU31" s="207"/>
      <c r="AV31" s="208"/>
      <c r="AW31" s="205"/>
      <c r="AX31" s="526"/>
    </row>
    <row r="32" spans="2:50" ht="14.25" hidden="1" customHeight="1" outlineLevel="1">
      <c r="B32" s="501"/>
      <c r="C32" s="203">
        <v>6</v>
      </c>
      <c r="D32" s="206" t="s">
        <v>335</v>
      </c>
      <c r="E32" s="207">
        <v>19</v>
      </c>
      <c r="F32" s="203">
        <v>3600</v>
      </c>
      <c r="G32" s="208">
        <f t="shared" si="19"/>
        <v>189.47368421052633</v>
      </c>
      <c r="H32" s="526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27"/>
      <c r="M32" s="209">
        <f>RANK(K32, K$27:$K$41)</f>
        <v>3</v>
      </c>
      <c r="N32" s="501"/>
      <c r="O32" s="501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26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26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26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26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26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26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26"/>
    </row>
    <row r="33" spans="1:50" ht="14.25" hidden="1" customHeight="1" outlineLevel="1">
      <c r="B33" s="501"/>
      <c r="C33" s="203">
        <v>7</v>
      </c>
      <c r="D33" s="206" t="s">
        <v>336</v>
      </c>
      <c r="E33" s="207">
        <v>19</v>
      </c>
      <c r="F33" s="203">
        <v>3600</v>
      </c>
      <c r="G33" s="208">
        <f t="shared" si="19"/>
        <v>189.47368421052633</v>
      </c>
      <c r="H33" s="526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27"/>
      <c r="M33" s="209">
        <f>RANK(K33, K$27:$K$41)</f>
        <v>2</v>
      </c>
      <c r="N33" s="501"/>
      <c r="O33" s="501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26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26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26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26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26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26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26"/>
    </row>
    <row r="34" spans="1:50" ht="14.25" hidden="1" customHeight="1" outlineLevel="1">
      <c r="B34" s="501"/>
      <c r="C34" s="203">
        <v>8</v>
      </c>
      <c r="D34" s="206" t="s">
        <v>337</v>
      </c>
      <c r="E34" s="207">
        <v>19</v>
      </c>
      <c r="F34" s="203">
        <v>3600</v>
      </c>
      <c r="G34" s="208">
        <f t="shared" si="19"/>
        <v>189.47368421052633</v>
      </c>
      <c r="H34" s="526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27"/>
      <c r="M34" s="209">
        <f>RANK(K34, K$27:$K$41)</f>
        <v>4</v>
      </c>
      <c r="N34" s="501"/>
      <c r="O34" s="501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26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26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26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26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26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26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26"/>
    </row>
    <row r="35" spans="1:50" ht="14.25" hidden="1" customHeight="1" outlineLevel="1">
      <c r="B35" s="501"/>
      <c r="C35" s="203">
        <v>9</v>
      </c>
      <c r="D35" s="206" t="s">
        <v>338</v>
      </c>
      <c r="E35" s="207">
        <v>21</v>
      </c>
      <c r="F35" s="203">
        <v>3600</v>
      </c>
      <c r="G35" s="208">
        <f t="shared" si="19"/>
        <v>171.42857142857142</v>
      </c>
      <c r="H35" s="526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27"/>
      <c r="M35" s="209">
        <f>RANK(K35, K$27:$K$41)</f>
        <v>10</v>
      </c>
      <c r="N35" s="501"/>
      <c r="O35" s="501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26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26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26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26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26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26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26"/>
    </row>
    <row r="36" spans="1:50" ht="14.25" hidden="1" customHeight="1" outlineLevel="1">
      <c r="B36" s="501"/>
      <c r="C36" s="203">
        <v>10</v>
      </c>
      <c r="D36" s="206" t="s">
        <v>339</v>
      </c>
      <c r="E36" s="207">
        <v>21</v>
      </c>
      <c r="F36" s="203">
        <v>3600</v>
      </c>
      <c r="G36" s="208">
        <f t="shared" si="19"/>
        <v>171.42857142857142</v>
      </c>
      <c r="H36" s="526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27"/>
      <c r="M36" s="209">
        <f>RANK(K36, K$27:$K$41)</f>
        <v>7</v>
      </c>
      <c r="N36" s="501"/>
      <c r="O36" s="501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26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26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26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26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26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26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26"/>
    </row>
    <row r="37" spans="1:50" ht="14.25" hidden="1" customHeight="1" outlineLevel="1">
      <c r="B37" s="501"/>
      <c r="C37" s="203">
        <v>11</v>
      </c>
      <c r="D37" s="206" t="s">
        <v>340</v>
      </c>
      <c r="E37" s="207">
        <v>21</v>
      </c>
      <c r="F37" s="203">
        <v>3600</v>
      </c>
      <c r="G37" s="208">
        <f t="shared" si="19"/>
        <v>171.42857142857142</v>
      </c>
      <c r="H37" s="526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27"/>
      <c r="M37" s="209">
        <f>RANK(K37, K$27:$K$41)</f>
        <v>9</v>
      </c>
      <c r="N37" s="501"/>
      <c r="O37" s="501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26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26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26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26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26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26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26"/>
    </row>
    <row r="38" spans="1:50" ht="14.25" hidden="1" customHeight="1" outlineLevel="1">
      <c r="B38" s="501"/>
      <c r="C38" s="203">
        <v>12</v>
      </c>
      <c r="D38" s="206" t="s">
        <v>341</v>
      </c>
      <c r="E38" s="207">
        <v>17</v>
      </c>
      <c r="F38" s="203">
        <v>2000</v>
      </c>
      <c r="G38" s="208">
        <f t="shared" si="19"/>
        <v>117.64705882352941</v>
      </c>
      <c r="H38" s="526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27"/>
      <c r="M38" s="209">
        <f>RANK(K38, K$27:$K$41)</f>
        <v>12</v>
      </c>
      <c r="N38" s="501"/>
      <c r="O38" s="501"/>
      <c r="P38" s="203"/>
      <c r="Q38" s="207"/>
      <c r="R38" s="208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26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26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26"/>
    </row>
    <row r="39" spans="1:50" ht="14.25" hidden="1" customHeight="1" outlineLevel="1">
      <c r="B39" s="501"/>
      <c r="C39" s="203">
        <v>13</v>
      </c>
      <c r="D39" s="206"/>
      <c r="E39" s="203"/>
      <c r="F39" s="203"/>
      <c r="G39" s="203"/>
      <c r="H39" s="526"/>
      <c r="I39" s="209"/>
      <c r="J39" s="209"/>
      <c r="K39" s="210"/>
      <c r="L39" s="527"/>
      <c r="M39" s="209"/>
      <c r="N39" s="501"/>
      <c r="O39" s="501"/>
      <c r="P39" s="203"/>
      <c r="Q39" s="207"/>
      <c r="R39" s="208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7"/>
      <c r="AL39" s="208"/>
      <c r="AM39" s="205"/>
      <c r="AN39" s="526"/>
      <c r="AO39" s="203"/>
      <c r="AP39" s="207"/>
      <c r="AQ39" s="208"/>
      <c r="AR39" s="205"/>
      <c r="AS39" s="526"/>
      <c r="AT39" s="203"/>
      <c r="AU39" s="207"/>
      <c r="AV39" s="208"/>
      <c r="AW39" s="205"/>
      <c r="AX39" s="526"/>
    </row>
    <row r="40" spans="1:50" ht="14.25" hidden="1" customHeight="1" outlineLevel="1">
      <c r="B40" s="501"/>
      <c r="C40" s="203">
        <v>14</v>
      </c>
      <c r="D40" s="206"/>
      <c r="E40" s="203"/>
      <c r="F40" s="203"/>
      <c r="G40" s="203"/>
      <c r="H40" s="526"/>
      <c r="I40" s="209"/>
      <c r="J40" s="209"/>
      <c r="K40" s="210"/>
      <c r="L40" s="527"/>
      <c r="M40" s="209"/>
      <c r="N40" s="501"/>
      <c r="O40" s="501"/>
      <c r="P40" s="203"/>
      <c r="Q40" s="207"/>
      <c r="R40" s="208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7"/>
      <c r="AL40" s="208"/>
      <c r="AM40" s="205"/>
      <c r="AN40" s="526"/>
      <c r="AO40" s="203"/>
      <c r="AP40" s="207"/>
      <c r="AQ40" s="208"/>
      <c r="AR40" s="205"/>
      <c r="AS40" s="526"/>
      <c r="AT40" s="203"/>
      <c r="AU40" s="207"/>
      <c r="AV40" s="208"/>
      <c r="AW40" s="205"/>
      <c r="AX40" s="526"/>
    </row>
    <row r="41" spans="1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1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1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1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1:50" ht="14.25" hidden="1" customHeight="1" outlineLevel="1">
      <c r="A47" s="278"/>
      <c r="B47" s="501" t="s">
        <v>317</v>
      </c>
      <c r="C47" s="203">
        <v>1</v>
      </c>
      <c r="D47" s="206" t="s">
        <v>339</v>
      </c>
      <c r="E47" s="203">
        <v>21</v>
      </c>
      <c r="F47" s="203">
        <v>3600</v>
      </c>
      <c r="G47" s="208">
        <f t="shared" ref="G47:G57" si="45">F47/E47</f>
        <v>171.42857142857142</v>
      </c>
      <c r="H47" s="526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27">
        <f>IFERROR(AVERAGE(K47:K61),"-")</f>
        <v>145.60175012822526</v>
      </c>
      <c r="M47" s="209">
        <f>RANK(K47, K$47:$K$61)</f>
        <v>7</v>
      </c>
      <c r="N47" s="501"/>
      <c r="O47" s="501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26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26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26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26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26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26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26">
        <f>AVERAGE(AV47:AV61)</f>
        <v>152.45123735617824</v>
      </c>
    </row>
    <row r="48" spans="1:50" ht="14.25" hidden="1" customHeight="1" outlineLevel="1">
      <c r="A48" s="278"/>
      <c r="B48" s="501"/>
      <c r="C48" s="203">
        <v>2</v>
      </c>
      <c r="D48" s="206" t="s">
        <v>325</v>
      </c>
      <c r="E48" s="203">
        <v>20</v>
      </c>
      <c r="F48" s="203">
        <v>3600</v>
      </c>
      <c r="G48" s="208">
        <f t="shared" si="45"/>
        <v>180</v>
      </c>
      <c r="H48" s="526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27"/>
      <c r="M48" s="209">
        <f>RANK(K48, K$47:$K$61)</f>
        <v>1</v>
      </c>
      <c r="N48" s="501"/>
      <c r="O48" s="501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26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26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26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26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26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26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26"/>
    </row>
    <row r="49" spans="1:50" ht="14.25" hidden="1" customHeight="1" outlineLevel="1">
      <c r="A49" s="278"/>
      <c r="B49" s="501"/>
      <c r="C49" s="203">
        <v>3</v>
      </c>
      <c r="D49" s="206" t="s">
        <v>324</v>
      </c>
      <c r="E49" s="203">
        <v>21</v>
      </c>
      <c r="F49" s="203">
        <v>3600</v>
      </c>
      <c r="G49" s="208">
        <f t="shared" si="45"/>
        <v>171.42857142857142</v>
      </c>
      <c r="H49" s="526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27"/>
      <c r="M49" s="209">
        <f>RANK(K49, K$47:$K$61)</f>
        <v>6</v>
      </c>
      <c r="N49" s="501"/>
      <c r="O49" s="501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26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26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26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26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26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26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26"/>
    </row>
    <row r="50" spans="1:50" ht="14.25" hidden="1" customHeight="1" outlineLevel="1">
      <c r="A50" s="278"/>
      <c r="B50" s="501"/>
      <c r="C50" s="203">
        <v>4</v>
      </c>
      <c r="D50" s="206" t="s">
        <v>335</v>
      </c>
      <c r="E50" s="203">
        <v>19</v>
      </c>
      <c r="F50" s="203">
        <v>3600</v>
      </c>
      <c r="G50" s="208">
        <f t="shared" si="45"/>
        <v>189.47368421052633</v>
      </c>
      <c r="H50" s="526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27"/>
      <c r="M50" s="209">
        <f>RANK(K50, K$47:$K$61)</f>
        <v>3</v>
      </c>
      <c r="N50" s="501"/>
      <c r="O50" s="501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26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26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26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26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26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26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26"/>
    </row>
    <row r="51" spans="1:50" ht="14.25" hidden="1" customHeight="1" outlineLevel="1">
      <c r="A51" s="278"/>
      <c r="B51" s="501"/>
      <c r="C51" s="203">
        <v>5</v>
      </c>
      <c r="D51" s="206" t="s">
        <v>336</v>
      </c>
      <c r="E51" s="203">
        <v>19</v>
      </c>
      <c r="F51" s="203">
        <v>3600</v>
      </c>
      <c r="G51" s="208">
        <f t="shared" si="45"/>
        <v>189.47368421052633</v>
      </c>
      <c r="H51" s="526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27"/>
      <c r="M51" s="209">
        <f>RANK(K51, K$47:$K$61)</f>
        <v>2</v>
      </c>
      <c r="N51" s="501"/>
      <c r="O51" s="501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26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26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26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26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26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26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26"/>
    </row>
    <row r="52" spans="1:50" ht="14.25" hidden="1" customHeight="1" outlineLevel="1">
      <c r="A52" s="278"/>
      <c r="B52" s="501"/>
      <c r="C52" s="203">
        <v>6</v>
      </c>
      <c r="D52" s="206" t="s">
        <v>337</v>
      </c>
      <c r="E52" s="203">
        <v>19</v>
      </c>
      <c r="F52" s="203">
        <v>3600</v>
      </c>
      <c r="G52" s="208">
        <f t="shared" si="45"/>
        <v>189.47368421052633</v>
      </c>
      <c r="H52" s="526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27"/>
      <c r="M52" s="209">
        <f>RANK(K52, K$47:$K$61)</f>
        <v>4</v>
      </c>
      <c r="N52" s="501"/>
      <c r="O52" s="501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26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26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26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26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26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26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26"/>
    </row>
    <row r="53" spans="1:50" ht="14.25" hidden="1" customHeight="1" outlineLevel="1">
      <c r="A53" s="278"/>
      <c r="B53" s="501"/>
      <c r="C53" s="203">
        <v>7</v>
      </c>
      <c r="D53" s="206" t="s">
        <v>338</v>
      </c>
      <c r="E53" s="203">
        <v>21</v>
      </c>
      <c r="F53" s="203">
        <v>3600</v>
      </c>
      <c r="G53" s="208">
        <f t="shared" si="45"/>
        <v>171.42857142857142</v>
      </c>
      <c r="H53" s="526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27"/>
      <c r="M53" s="209">
        <f>RANK(K53, K$47:$K$61)</f>
        <v>10</v>
      </c>
      <c r="N53" s="501"/>
      <c r="O53" s="501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26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26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26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26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26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26"/>
      <c r="AT53" s="203"/>
      <c r="AU53" s="207"/>
      <c r="AV53" s="208"/>
      <c r="AW53" s="205"/>
      <c r="AX53" s="526"/>
    </row>
    <row r="54" spans="1:50" ht="14.25" hidden="1" customHeight="1" outlineLevel="1">
      <c r="A54" s="278"/>
      <c r="B54" s="501"/>
      <c r="C54" s="203">
        <v>8</v>
      </c>
      <c r="D54" s="206" t="s">
        <v>333</v>
      </c>
      <c r="E54" s="203">
        <v>22</v>
      </c>
      <c r="F54" s="203">
        <v>3600</v>
      </c>
      <c r="G54" s="208">
        <f t="shared" si="45"/>
        <v>163.63636363636363</v>
      </c>
      <c r="H54" s="526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27"/>
      <c r="M54" s="209">
        <f>RANK(K54, K$47:$K$61)</f>
        <v>9</v>
      </c>
      <c r="N54" s="501"/>
      <c r="O54" s="501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26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26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26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26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26"/>
      <c r="AO54" s="203"/>
      <c r="AP54" s="207"/>
      <c r="AQ54" s="208"/>
      <c r="AR54" s="205"/>
      <c r="AS54" s="526"/>
      <c r="AT54" s="203"/>
      <c r="AU54" s="207"/>
      <c r="AV54" s="208"/>
      <c r="AW54" s="205"/>
      <c r="AX54" s="526"/>
    </row>
    <row r="55" spans="1:50" ht="14.25" hidden="1" customHeight="1" outlineLevel="1">
      <c r="A55" s="278"/>
      <c r="B55" s="501"/>
      <c r="C55" s="203">
        <v>9</v>
      </c>
      <c r="D55" s="206" t="s">
        <v>327</v>
      </c>
      <c r="E55" s="203">
        <v>21</v>
      </c>
      <c r="F55" s="203">
        <v>3600</v>
      </c>
      <c r="G55" s="208">
        <f t="shared" si="45"/>
        <v>171.42857142857142</v>
      </c>
      <c r="H55" s="526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27"/>
      <c r="M55" s="209">
        <f>RANK(K55, K$47:$K$61)</f>
        <v>5</v>
      </c>
      <c r="N55" s="501"/>
      <c r="O55" s="501"/>
      <c r="P55" s="203"/>
      <c r="Q55" s="207"/>
      <c r="R55" s="208"/>
      <c r="S55" s="205"/>
      <c r="T55" s="526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26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26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26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26"/>
      <c r="AO55" s="203"/>
      <c r="AP55" s="207"/>
      <c r="AQ55" s="208"/>
      <c r="AR55" s="205"/>
      <c r="AS55" s="526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26"/>
    </row>
    <row r="56" spans="1:50" ht="14.25" hidden="1" customHeight="1" outlineLevel="1">
      <c r="A56" s="278"/>
      <c r="B56" s="501"/>
      <c r="C56" s="203">
        <v>10</v>
      </c>
      <c r="D56" s="206" t="s">
        <v>340</v>
      </c>
      <c r="E56" s="203">
        <v>21</v>
      </c>
      <c r="F56" s="203">
        <v>3600</v>
      </c>
      <c r="G56" s="208">
        <f t="shared" si="45"/>
        <v>171.42857142857142</v>
      </c>
      <c r="H56" s="526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27"/>
      <c r="M56" s="209">
        <f>RANK(K56, K$47:$K$61)</f>
        <v>8</v>
      </c>
      <c r="N56" s="501"/>
      <c r="O56" s="501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26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26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26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26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26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26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26"/>
    </row>
    <row r="57" spans="1:50" ht="14.25" hidden="1" customHeight="1" outlineLevel="1">
      <c r="A57" s="278"/>
      <c r="B57" s="501"/>
      <c r="C57" s="203">
        <v>11</v>
      </c>
      <c r="D57" s="206" t="s">
        <v>341</v>
      </c>
      <c r="E57" s="203">
        <v>17</v>
      </c>
      <c r="F57" s="203">
        <v>2000</v>
      </c>
      <c r="G57" s="208">
        <f t="shared" si="45"/>
        <v>117.64705882352941</v>
      </c>
      <c r="H57" s="526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27"/>
      <c r="M57" s="209">
        <f>RANK(K57, K$47:$K$61)</f>
        <v>11</v>
      </c>
      <c r="N57" s="501"/>
      <c r="O57" s="501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26"/>
      <c r="U57" s="203"/>
      <c r="V57" s="207"/>
      <c r="W57" s="208"/>
      <c r="X57" s="205"/>
      <c r="Y57" s="526"/>
      <c r="Z57" s="203"/>
      <c r="AA57" s="207"/>
      <c r="AB57" s="208"/>
      <c r="AC57" s="205"/>
      <c r="AD57" s="526"/>
      <c r="AE57" s="203"/>
      <c r="AF57" s="207"/>
      <c r="AG57" s="208"/>
      <c r="AH57" s="205"/>
      <c r="AI57" s="526"/>
      <c r="AJ57" s="203"/>
      <c r="AK57" s="207"/>
      <c r="AL57" s="208"/>
      <c r="AM57" s="205"/>
      <c r="AN57" s="526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26"/>
      <c r="AT57" s="203"/>
      <c r="AU57" s="207"/>
      <c r="AV57" s="208"/>
      <c r="AW57" s="205"/>
      <c r="AX57" s="526"/>
    </row>
    <row r="58" spans="1:50" ht="14.25" hidden="1" customHeight="1" outlineLevel="1">
      <c r="A58" s="278"/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7"/>
      <c r="R58" s="208"/>
      <c r="S58" s="205"/>
      <c r="T58" s="526"/>
      <c r="U58" s="203"/>
      <c r="V58" s="207"/>
      <c r="W58" s="208"/>
      <c r="X58" s="205"/>
      <c r="Y58" s="526"/>
      <c r="Z58" s="203"/>
      <c r="AA58" s="207"/>
      <c r="AB58" s="208"/>
      <c r="AC58" s="205"/>
      <c r="AD58" s="526"/>
      <c r="AE58" s="203"/>
      <c r="AF58" s="207"/>
      <c r="AG58" s="208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1:50" ht="14.25" hidden="1" customHeight="1" outlineLevel="1"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7"/>
      <c r="R59" s="208"/>
      <c r="S59" s="205"/>
      <c r="T59" s="526"/>
      <c r="U59" s="203"/>
      <c r="V59" s="207"/>
      <c r="W59" s="208"/>
      <c r="X59" s="205"/>
      <c r="Y59" s="526"/>
      <c r="Z59" s="203"/>
      <c r="AA59" s="207"/>
      <c r="AB59" s="208"/>
      <c r="AC59" s="205"/>
      <c r="AD59" s="526"/>
      <c r="AE59" s="203"/>
      <c r="AF59" s="207"/>
      <c r="AG59" s="208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1:50" ht="14.25" hidden="1" customHeight="1" outlineLevel="1"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7"/>
      <c r="R60" s="208"/>
      <c r="S60" s="205"/>
      <c r="T60" s="526"/>
      <c r="U60" s="203"/>
      <c r="V60" s="207"/>
      <c r="W60" s="208"/>
      <c r="X60" s="205"/>
      <c r="Y60" s="526"/>
      <c r="Z60" s="203"/>
      <c r="AA60" s="207"/>
      <c r="AB60" s="208"/>
      <c r="AC60" s="205"/>
      <c r="AD60" s="526"/>
      <c r="AE60" s="203"/>
      <c r="AF60" s="207"/>
      <c r="AG60" s="208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1:50" ht="14.25" hidden="1" customHeight="1" outlineLevel="1"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7"/>
      <c r="W61" s="208"/>
      <c r="X61" s="205"/>
      <c r="Y61" s="526"/>
      <c r="Z61" s="203"/>
      <c r="AA61" s="207"/>
      <c r="AB61" s="208"/>
      <c r="AC61" s="205"/>
      <c r="AD61" s="526"/>
      <c r="AE61" s="203"/>
      <c r="AF61" s="207"/>
      <c r="AG61" s="208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1:50" ht="14.25" hidden="1" customHeight="1" outlineLevel="1" collapsed="1">
      <c r="B62" s="539" t="s">
        <v>202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317</v>
      </c>
      <c r="C67" s="203">
        <v>1</v>
      </c>
      <c r="D67" s="206" t="s">
        <v>339</v>
      </c>
      <c r="E67" s="203">
        <v>21</v>
      </c>
      <c r="F67" s="203">
        <v>3600</v>
      </c>
      <c r="G67" s="208">
        <f t="shared" ref="G67:G74" si="71">F67/E67</f>
        <v>171.42857142857142</v>
      </c>
      <c r="H67" s="526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27">
        <f>IFERROR(AVERAGE(K67:K81),"-")</f>
        <v>152.51997622842129</v>
      </c>
      <c r="M67" s="209">
        <f>RANK(K67, K$67:$K$81)</f>
        <v>7</v>
      </c>
      <c r="N67" s="501"/>
      <c r="O67" s="501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26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26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26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26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26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26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26">
        <f>AVERAGE(AV67:AV81)</f>
        <v>152.56024600928484</v>
      </c>
    </row>
    <row r="68" spans="2:50" ht="14.25" hidden="1" customHeight="1" outlineLevel="1">
      <c r="B68" s="501"/>
      <c r="C68" s="203">
        <v>2</v>
      </c>
      <c r="D68" s="206" t="s">
        <v>325</v>
      </c>
      <c r="E68" s="203">
        <v>20</v>
      </c>
      <c r="F68" s="203">
        <v>3600</v>
      </c>
      <c r="G68" s="208">
        <f t="shared" si="71"/>
        <v>180</v>
      </c>
      <c r="H68" s="526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27"/>
      <c r="M68" s="209">
        <f>RANK(K68, K$67:$K$81)</f>
        <v>1</v>
      </c>
      <c r="N68" s="501"/>
      <c r="O68" s="501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26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26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26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26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26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26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26"/>
    </row>
    <row r="69" spans="2:50" ht="14.25" hidden="1" customHeight="1" outlineLevel="1">
      <c r="B69" s="501"/>
      <c r="C69" s="203">
        <v>3</v>
      </c>
      <c r="D69" s="206" t="s">
        <v>324</v>
      </c>
      <c r="E69" s="203">
        <v>21</v>
      </c>
      <c r="F69" s="203">
        <v>3600</v>
      </c>
      <c r="G69" s="208">
        <f t="shared" si="71"/>
        <v>171.42857142857142</v>
      </c>
      <c r="H69" s="526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27"/>
      <c r="M69" s="209">
        <f>RANK(K69, K$67:$K$81)</f>
        <v>6</v>
      </c>
      <c r="N69" s="501"/>
      <c r="O69" s="501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26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26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26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26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26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26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26"/>
    </row>
    <row r="70" spans="2:50" ht="14.25" hidden="1" customHeight="1" outlineLevel="1">
      <c r="B70" s="501"/>
      <c r="C70" s="203">
        <v>4</v>
      </c>
      <c r="D70" s="206" t="s">
        <v>335</v>
      </c>
      <c r="E70" s="203">
        <v>19</v>
      </c>
      <c r="F70" s="203">
        <v>3600</v>
      </c>
      <c r="G70" s="208">
        <f t="shared" si="71"/>
        <v>189.47368421052633</v>
      </c>
      <c r="H70" s="526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27"/>
      <c r="M70" s="209">
        <f>RANK(K70, K$67:$K$81)</f>
        <v>3</v>
      </c>
      <c r="N70" s="501"/>
      <c r="O70" s="501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26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26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26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26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26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26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26"/>
    </row>
    <row r="71" spans="2:50" ht="14.25" hidden="1" customHeight="1" outlineLevel="1">
      <c r="B71" s="501"/>
      <c r="C71" s="203">
        <v>5</v>
      </c>
      <c r="D71" s="206" t="s">
        <v>336</v>
      </c>
      <c r="E71" s="203">
        <v>19</v>
      </c>
      <c r="F71" s="203">
        <v>3600</v>
      </c>
      <c r="G71" s="208">
        <f t="shared" si="71"/>
        <v>189.47368421052633</v>
      </c>
      <c r="H71" s="526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27"/>
      <c r="M71" s="209">
        <f>RANK(K71, K$67:$K$81)</f>
        <v>2</v>
      </c>
      <c r="N71" s="501"/>
      <c r="O71" s="501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26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26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26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26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26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26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26"/>
    </row>
    <row r="72" spans="2:50" ht="14.25" hidden="1" customHeight="1" outlineLevel="1">
      <c r="B72" s="501"/>
      <c r="C72" s="203">
        <v>6</v>
      </c>
      <c r="D72" s="206" t="s">
        <v>337</v>
      </c>
      <c r="E72" s="203">
        <v>19</v>
      </c>
      <c r="F72" s="203">
        <v>3600</v>
      </c>
      <c r="G72" s="208">
        <f t="shared" si="71"/>
        <v>189.47368421052633</v>
      </c>
      <c r="H72" s="526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27"/>
      <c r="M72" s="209">
        <f>RANK(K72, K$67:$K$81)</f>
        <v>4</v>
      </c>
      <c r="N72" s="501"/>
      <c r="O72" s="501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26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26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26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26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26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26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26"/>
    </row>
    <row r="73" spans="2:50" ht="14.25" hidden="1" customHeight="1" outlineLevel="1">
      <c r="B73" s="501"/>
      <c r="C73" s="203">
        <v>7</v>
      </c>
      <c r="D73" s="206" t="s">
        <v>334</v>
      </c>
      <c r="E73" s="203">
        <v>21</v>
      </c>
      <c r="F73" s="203">
        <v>3600</v>
      </c>
      <c r="G73" s="208">
        <f t="shared" si="71"/>
        <v>171.42857142857142</v>
      </c>
      <c r="H73" s="526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27"/>
      <c r="M73" s="209">
        <f>RANK(K73, K$67:$K$81)</f>
        <v>5</v>
      </c>
      <c r="N73" s="501"/>
      <c r="O73" s="501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26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26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26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26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26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26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26"/>
    </row>
    <row r="74" spans="2:50" ht="14.25" hidden="1" customHeight="1" outlineLevel="1">
      <c r="B74" s="501"/>
      <c r="C74" s="203">
        <v>8</v>
      </c>
      <c r="D74" s="206" t="s">
        <v>340</v>
      </c>
      <c r="E74" s="203">
        <v>21</v>
      </c>
      <c r="F74" s="203">
        <v>3600</v>
      </c>
      <c r="G74" s="208">
        <f t="shared" si="71"/>
        <v>171.42857142857142</v>
      </c>
      <c r="H74" s="526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27"/>
      <c r="M74" s="209">
        <f>RANK(K74, K$67:$K$81)</f>
        <v>8</v>
      </c>
      <c r="N74" s="501"/>
      <c r="O74" s="501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26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26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26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26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26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26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26"/>
    </row>
    <row r="75" spans="2:50" ht="14.25" hidden="1" customHeight="1" outlineLevel="1">
      <c r="B75" s="501"/>
      <c r="C75" s="203">
        <v>9</v>
      </c>
      <c r="D75" s="206"/>
      <c r="E75" s="203"/>
      <c r="F75" s="203"/>
      <c r="G75" s="208"/>
      <c r="H75" s="526"/>
      <c r="I75" s="209"/>
      <c r="J75" s="209"/>
      <c r="K75" s="210"/>
      <c r="L75" s="527"/>
      <c r="M75" s="209"/>
      <c r="N75" s="501"/>
      <c r="O75" s="501"/>
      <c r="P75" s="203"/>
      <c r="Q75" s="207"/>
      <c r="R75" s="208"/>
      <c r="S75" s="205"/>
      <c r="T75" s="526"/>
      <c r="U75" s="203"/>
      <c r="V75" s="207"/>
      <c r="W75" s="208"/>
      <c r="X75" s="205"/>
      <c r="Y75" s="526"/>
      <c r="Z75" s="203"/>
      <c r="AA75" s="207"/>
      <c r="AB75" s="208"/>
      <c r="AC75" s="205"/>
      <c r="AD75" s="526"/>
      <c r="AE75" s="203"/>
      <c r="AF75" s="207"/>
      <c r="AG75" s="208"/>
      <c r="AH75" s="205"/>
      <c r="AI75" s="526"/>
      <c r="AJ75" s="203"/>
      <c r="AK75" s="207"/>
      <c r="AL75" s="208"/>
      <c r="AM75" s="205"/>
      <c r="AN75" s="526"/>
      <c r="AO75" s="203"/>
      <c r="AP75" s="207"/>
      <c r="AQ75" s="208"/>
      <c r="AR75" s="205"/>
      <c r="AS75" s="526"/>
      <c r="AT75" s="203"/>
      <c r="AU75" s="207"/>
      <c r="AV75" s="208"/>
      <c r="AW75" s="205"/>
      <c r="AX75" s="526"/>
    </row>
    <row r="76" spans="2:50" ht="14.25" hidden="1" customHeight="1" outlineLevel="1">
      <c r="B76" s="501"/>
      <c r="C76" s="203">
        <v>10</v>
      </c>
      <c r="D76" s="206"/>
      <c r="E76" s="203"/>
      <c r="F76" s="203"/>
      <c r="G76" s="208"/>
      <c r="H76" s="526"/>
      <c r="I76" s="209"/>
      <c r="J76" s="209"/>
      <c r="K76" s="210"/>
      <c r="L76" s="527"/>
      <c r="M76" s="209"/>
      <c r="N76" s="501"/>
      <c r="O76" s="501"/>
      <c r="P76" s="203"/>
      <c r="Q76" s="207"/>
      <c r="R76" s="208"/>
      <c r="S76" s="205"/>
      <c r="T76" s="526"/>
      <c r="U76" s="203"/>
      <c r="V76" s="207"/>
      <c r="W76" s="208"/>
      <c r="X76" s="205"/>
      <c r="Y76" s="526"/>
      <c r="Z76" s="203"/>
      <c r="AA76" s="207"/>
      <c r="AB76" s="208"/>
      <c r="AC76" s="205"/>
      <c r="AD76" s="526"/>
      <c r="AE76" s="203"/>
      <c r="AF76" s="207"/>
      <c r="AG76" s="208"/>
      <c r="AH76" s="205"/>
      <c r="AI76" s="526"/>
      <c r="AJ76" s="203"/>
      <c r="AK76" s="207"/>
      <c r="AL76" s="208"/>
      <c r="AM76" s="205"/>
      <c r="AN76" s="526"/>
      <c r="AO76" s="203"/>
      <c r="AP76" s="207"/>
      <c r="AQ76" s="208"/>
      <c r="AR76" s="205"/>
      <c r="AS76" s="526"/>
      <c r="AT76" s="203"/>
      <c r="AU76" s="207"/>
      <c r="AV76" s="208"/>
      <c r="AW76" s="205"/>
      <c r="AX76" s="526"/>
    </row>
    <row r="77" spans="2:50" ht="14.25" hidden="1" customHeight="1" outlineLevel="1">
      <c r="B77" s="501"/>
      <c r="C77" s="203">
        <v>11</v>
      </c>
      <c r="D77" s="206"/>
      <c r="E77" s="203"/>
      <c r="F77" s="203"/>
      <c r="G77" s="208"/>
      <c r="H77" s="526"/>
      <c r="I77" s="209"/>
      <c r="J77" s="209"/>
      <c r="K77" s="210"/>
      <c r="L77" s="527"/>
      <c r="M77" s="209"/>
      <c r="N77" s="501"/>
      <c r="O77" s="501"/>
      <c r="P77" s="203"/>
      <c r="Q77" s="207"/>
      <c r="R77" s="208"/>
      <c r="S77" s="205"/>
      <c r="T77" s="526"/>
      <c r="U77" s="203"/>
      <c r="V77" s="207"/>
      <c r="W77" s="208"/>
      <c r="X77" s="205"/>
      <c r="Y77" s="526"/>
      <c r="Z77" s="203"/>
      <c r="AA77" s="207"/>
      <c r="AB77" s="208"/>
      <c r="AC77" s="205"/>
      <c r="AD77" s="526"/>
      <c r="AE77" s="203"/>
      <c r="AF77" s="207"/>
      <c r="AG77" s="208"/>
      <c r="AH77" s="205"/>
      <c r="AI77" s="526"/>
      <c r="AJ77" s="203"/>
      <c r="AK77" s="207"/>
      <c r="AL77" s="208"/>
      <c r="AM77" s="205"/>
      <c r="AN77" s="526"/>
      <c r="AO77" s="203"/>
      <c r="AP77" s="207"/>
      <c r="AQ77" s="208"/>
      <c r="AR77" s="205"/>
      <c r="AS77" s="526"/>
      <c r="AT77" s="203"/>
      <c r="AU77" s="207"/>
      <c r="AV77" s="208"/>
      <c r="AW77" s="205"/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40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317</v>
      </c>
      <c r="C87" s="203">
        <v>1</v>
      </c>
      <c r="D87" s="206" t="s">
        <v>339</v>
      </c>
      <c r="E87" s="203">
        <v>21</v>
      </c>
      <c r="F87" s="203">
        <v>3600</v>
      </c>
      <c r="G87" s="208">
        <f t="shared" ref="G87:G94" si="97">F87/E87</f>
        <v>171.42857142857142</v>
      </c>
      <c r="H87" s="526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27">
        <f>IFERROR(AVERAGE(K87:K101),"-")</f>
        <v>152.77685184208252</v>
      </c>
      <c r="M87" s="209">
        <f>RANK(K87, K$87:$K$101)</f>
        <v>7</v>
      </c>
      <c r="N87" s="501"/>
      <c r="O87" s="501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26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26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26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26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26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26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26">
        <f>AVERAGE(AV87:AV101)</f>
        <v>153.01839262656463</v>
      </c>
    </row>
    <row r="88" spans="2:50" ht="14.25" hidden="1" customHeight="1" outlineLevel="1">
      <c r="B88" s="501"/>
      <c r="C88" s="203">
        <v>2</v>
      </c>
      <c r="D88" s="206" t="s">
        <v>325</v>
      </c>
      <c r="E88" s="203">
        <v>20</v>
      </c>
      <c r="F88" s="203">
        <v>3600</v>
      </c>
      <c r="G88" s="208">
        <f t="shared" si="97"/>
        <v>180</v>
      </c>
      <c r="H88" s="526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27"/>
      <c r="M88" s="209">
        <f>RANK(K88, K$87:$K$101)</f>
        <v>1</v>
      </c>
      <c r="N88" s="501"/>
      <c r="O88" s="501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26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26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26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26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26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26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26"/>
    </row>
    <row r="89" spans="2:50" ht="14.25" hidden="1" customHeight="1" outlineLevel="1">
      <c r="B89" s="501"/>
      <c r="C89" s="203">
        <v>3</v>
      </c>
      <c r="D89" s="206" t="s">
        <v>324</v>
      </c>
      <c r="E89" s="203">
        <v>21</v>
      </c>
      <c r="F89" s="203">
        <v>3600</v>
      </c>
      <c r="G89" s="208">
        <f t="shared" si="97"/>
        <v>171.42857142857142</v>
      </c>
      <c r="H89" s="526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27"/>
      <c r="M89" s="209">
        <f>RANK(K89, K$87:$K$101)</f>
        <v>5</v>
      </c>
      <c r="N89" s="501"/>
      <c r="O89" s="501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26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26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26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26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26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26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26"/>
    </row>
    <row r="90" spans="2:50" ht="14.25" hidden="1" customHeight="1" outlineLevel="1">
      <c r="B90" s="501"/>
      <c r="C90" s="203">
        <v>4</v>
      </c>
      <c r="D90" s="206" t="s">
        <v>335</v>
      </c>
      <c r="E90" s="203">
        <v>19</v>
      </c>
      <c r="F90" s="203">
        <v>3600</v>
      </c>
      <c r="G90" s="208">
        <f t="shared" si="97"/>
        <v>189.47368421052633</v>
      </c>
      <c r="H90" s="526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27"/>
      <c r="M90" s="209">
        <f>RANK(K90, K$87:$K$101)</f>
        <v>3</v>
      </c>
      <c r="N90" s="501"/>
      <c r="O90" s="501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26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26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26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26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26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26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26"/>
    </row>
    <row r="91" spans="2:50" ht="14.25" hidden="1" customHeight="1" outlineLevel="1">
      <c r="B91" s="501"/>
      <c r="C91" s="203">
        <v>5</v>
      </c>
      <c r="D91" s="206" t="s">
        <v>336</v>
      </c>
      <c r="E91" s="203">
        <v>19</v>
      </c>
      <c r="F91" s="203">
        <v>3600</v>
      </c>
      <c r="G91" s="208">
        <f t="shared" si="97"/>
        <v>189.47368421052633</v>
      </c>
      <c r="H91" s="526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27"/>
      <c r="M91" s="209">
        <f>RANK(K91, K$87:$K$101)</f>
        <v>2</v>
      </c>
      <c r="N91" s="501"/>
      <c r="O91" s="501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26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26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26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26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26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26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26"/>
    </row>
    <row r="92" spans="2:50" ht="14.25" hidden="1" customHeight="1" outlineLevel="1">
      <c r="B92" s="501"/>
      <c r="C92" s="203">
        <v>6</v>
      </c>
      <c r="D92" s="206" t="s">
        <v>337</v>
      </c>
      <c r="E92" s="203">
        <v>19</v>
      </c>
      <c r="F92" s="203">
        <v>3600</v>
      </c>
      <c r="G92" s="208">
        <f t="shared" si="97"/>
        <v>189.47368421052633</v>
      </c>
      <c r="H92" s="526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27"/>
      <c r="M92" s="209">
        <f>RANK(K92, K$87:$K$101)</f>
        <v>4</v>
      </c>
      <c r="N92" s="501"/>
      <c r="O92" s="501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26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26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26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26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26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26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26"/>
    </row>
    <row r="93" spans="2:50" ht="14.25" hidden="1" customHeight="1" outlineLevel="1">
      <c r="B93" s="501"/>
      <c r="C93" s="203">
        <v>7</v>
      </c>
      <c r="D93" s="206" t="s">
        <v>334</v>
      </c>
      <c r="E93" s="203">
        <v>21</v>
      </c>
      <c r="F93" s="203">
        <v>3600</v>
      </c>
      <c r="G93" s="208">
        <f t="shared" si="97"/>
        <v>171.42857142857142</v>
      </c>
      <c r="H93" s="526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27"/>
      <c r="M93" s="209">
        <f>RANK(K93, K$87:$K$101)</f>
        <v>6</v>
      </c>
      <c r="N93" s="501"/>
      <c r="O93" s="501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26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26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26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26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26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26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26"/>
    </row>
    <row r="94" spans="2:50" ht="14.25" hidden="1" customHeight="1" outlineLevel="1">
      <c r="B94" s="501"/>
      <c r="C94" s="203">
        <v>8</v>
      </c>
      <c r="D94" s="206" t="s">
        <v>340</v>
      </c>
      <c r="E94" s="203">
        <v>21</v>
      </c>
      <c r="F94" s="203">
        <v>3600</v>
      </c>
      <c r="G94" s="208">
        <f t="shared" si="97"/>
        <v>171.42857142857142</v>
      </c>
      <c r="H94" s="526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27"/>
      <c r="M94" s="209">
        <f>RANK(K94, K$87:$K$101)</f>
        <v>8</v>
      </c>
      <c r="N94" s="501"/>
      <c r="O94" s="501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26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26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26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26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26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26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26"/>
    </row>
    <row r="95" spans="2:50" ht="14.25" hidden="1" customHeight="1" outlineLevel="1">
      <c r="B95" s="501"/>
      <c r="C95" s="203">
        <v>9</v>
      </c>
      <c r="D95" s="206"/>
      <c r="E95" s="203"/>
      <c r="F95" s="203"/>
      <c r="G95" s="208"/>
      <c r="H95" s="526"/>
      <c r="I95" s="209"/>
      <c r="J95" s="209"/>
      <c r="K95" s="210"/>
      <c r="L95" s="527"/>
      <c r="M95" s="209"/>
      <c r="N95" s="501"/>
      <c r="O95" s="501"/>
      <c r="P95" s="203"/>
      <c r="Q95" s="203"/>
      <c r="R95" s="208"/>
      <c r="S95" s="205"/>
      <c r="T95" s="526"/>
      <c r="U95" s="203"/>
      <c r="V95" s="203"/>
      <c r="W95" s="208"/>
      <c r="X95" s="205"/>
      <c r="Y95" s="526"/>
      <c r="Z95" s="203"/>
      <c r="AA95" s="203"/>
      <c r="AB95" s="208"/>
      <c r="AC95" s="205"/>
      <c r="AD95" s="526"/>
      <c r="AE95" s="203"/>
      <c r="AF95" s="203"/>
      <c r="AG95" s="208"/>
      <c r="AH95" s="205"/>
      <c r="AI95" s="526"/>
      <c r="AJ95" s="203"/>
      <c r="AK95" s="203"/>
      <c r="AL95" s="208"/>
      <c r="AM95" s="205"/>
      <c r="AN95" s="526"/>
      <c r="AO95" s="203"/>
      <c r="AP95" s="203"/>
      <c r="AQ95" s="208"/>
      <c r="AR95" s="205"/>
      <c r="AS95" s="526"/>
      <c r="AT95" s="203"/>
      <c r="AU95" s="203"/>
      <c r="AV95" s="208"/>
      <c r="AW95" s="205"/>
      <c r="AX95" s="526"/>
    </row>
    <row r="96" spans="2:50" ht="14.25" hidden="1" customHeight="1" outlineLevel="1">
      <c r="B96" s="501"/>
      <c r="C96" s="203">
        <v>10</v>
      </c>
      <c r="D96" s="206"/>
      <c r="E96" s="203"/>
      <c r="F96" s="203"/>
      <c r="G96" s="208"/>
      <c r="H96" s="526"/>
      <c r="I96" s="209"/>
      <c r="J96" s="209"/>
      <c r="K96" s="210"/>
      <c r="L96" s="527"/>
      <c r="M96" s="209"/>
      <c r="N96" s="501"/>
      <c r="O96" s="501"/>
      <c r="P96" s="203"/>
      <c r="Q96" s="203"/>
      <c r="R96" s="208"/>
      <c r="S96" s="205"/>
      <c r="T96" s="526"/>
      <c r="U96" s="203"/>
      <c r="V96" s="203"/>
      <c r="W96" s="208"/>
      <c r="X96" s="205"/>
      <c r="Y96" s="526"/>
      <c r="Z96" s="203"/>
      <c r="AA96" s="203"/>
      <c r="AB96" s="208"/>
      <c r="AC96" s="205"/>
      <c r="AD96" s="526"/>
      <c r="AE96" s="203"/>
      <c r="AF96" s="203"/>
      <c r="AG96" s="208"/>
      <c r="AH96" s="205"/>
      <c r="AI96" s="526"/>
      <c r="AJ96" s="203"/>
      <c r="AK96" s="203"/>
      <c r="AL96" s="208"/>
      <c r="AM96" s="205"/>
      <c r="AN96" s="526"/>
      <c r="AO96" s="203"/>
      <c r="AP96" s="203"/>
      <c r="AQ96" s="208"/>
      <c r="AR96" s="205"/>
      <c r="AS96" s="526"/>
      <c r="AT96" s="203"/>
      <c r="AU96" s="203"/>
      <c r="AV96" s="208"/>
      <c r="AW96" s="205"/>
      <c r="AX96" s="526"/>
    </row>
    <row r="97" spans="2:50" ht="14.25" hidden="1" customHeight="1" outlineLevel="1">
      <c r="B97" s="501"/>
      <c r="C97" s="203">
        <v>11</v>
      </c>
      <c r="D97" s="206"/>
      <c r="E97" s="203"/>
      <c r="F97" s="203"/>
      <c r="G97" s="208"/>
      <c r="H97" s="526"/>
      <c r="I97" s="209"/>
      <c r="J97" s="209"/>
      <c r="K97" s="210"/>
      <c r="L97" s="527"/>
      <c r="M97" s="209"/>
      <c r="N97" s="501"/>
      <c r="O97" s="501"/>
      <c r="P97" s="203"/>
      <c r="Q97" s="203"/>
      <c r="R97" s="208"/>
      <c r="S97" s="205"/>
      <c r="T97" s="526"/>
      <c r="U97" s="203"/>
      <c r="V97" s="203"/>
      <c r="W97" s="208"/>
      <c r="X97" s="205"/>
      <c r="Y97" s="526"/>
      <c r="Z97" s="203"/>
      <c r="AA97" s="203"/>
      <c r="AB97" s="208"/>
      <c r="AC97" s="205"/>
      <c r="AD97" s="526"/>
      <c r="AE97" s="203"/>
      <c r="AF97" s="203"/>
      <c r="AG97" s="208"/>
      <c r="AH97" s="205"/>
      <c r="AI97" s="526"/>
      <c r="AJ97" s="203"/>
      <c r="AK97" s="203"/>
      <c r="AL97" s="208"/>
      <c r="AM97" s="205"/>
      <c r="AN97" s="526"/>
      <c r="AO97" s="203"/>
      <c r="AP97" s="203"/>
      <c r="AQ97" s="208"/>
      <c r="AR97" s="205"/>
      <c r="AS97" s="526"/>
      <c r="AT97" s="203"/>
      <c r="AU97" s="203"/>
      <c r="AV97" s="208"/>
      <c r="AW97" s="205"/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317</v>
      </c>
      <c r="C107" s="203">
        <v>1</v>
      </c>
      <c r="D107" s="206" t="s">
        <v>339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26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27">
        <f>IFERROR(AVERAGE(K107:K121),"-")</f>
        <v>153.20097286103501</v>
      </c>
      <c r="M107" s="209">
        <f>RANK(K107, K$107:$K$121)</f>
        <v>7</v>
      </c>
      <c r="N107" s="501"/>
      <c r="O107" s="501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26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26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26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26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26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26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26">
        <f>AVERAGE(AV107:AV121)</f>
        <v>153.31383715925659</v>
      </c>
    </row>
    <row r="108" spans="2:50" ht="14.25" hidden="1" customHeight="1" outlineLevel="1">
      <c r="B108" s="501"/>
      <c r="C108" s="203">
        <v>2</v>
      </c>
      <c r="D108" s="206" t="s">
        <v>325</v>
      </c>
      <c r="E108" s="203">
        <v>20</v>
      </c>
      <c r="F108" s="203">
        <v>3600</v>
      </c>
      <c r="G108" s="208">
        <f t="shared" si="123"/>
        <v>180</v>
      </c>
      <c r="H108" s="526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27"/>
      <c r="M108" s="209">
        <f>RANK(K108, K$107:$K$121)</f>
        <v>1</v>
      </c>
      <c r="N108" s="501"/>
      <c r="O108" s="501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26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26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26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26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26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26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26"/>
    </row>
    <row r="109" spans="2:50" ht="14.25" hidden="1" customHeight="1" outlineLevel="1">
      <c r="B109" s="501"/>
      <c r="C109" s="203">
        <v>3</v>
      </c>
      <c r="D109" s="206" t="s">
        <v>324</v>
      </c>
      <c r="E109" s="203">
        <v>21</v>
      </c>
      <c r="F109" s="203">
        <v>3600</v>
      </c>
      <c r="G109" s="208">
        <f t="shared" si="123"/>
        <v>171.42857142857142</v>
      </c>
      <c r="H109" s="526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27"/>
      <c r="M109" s="209">
        <f>RANK(K109, K$107:$K$121)</f>
        <v>5</v>
      </c>
      <c r="N109" s="501"/>
      <c r="O109" s="501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26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26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26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26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26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26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26"/>
    </row>
    <row r="110" spans="2:50" ht="14.25" hidden="1" customHeight="1" outlineLevel="1">
      <c r="B110" s="501"/>
      <c r="C110" s="203">
        <v>4</v>
      </c>
      <c r="D110" s="206" t="s">
        <v>335</v>
      </c>
      <c r="E110" s="203">
        <v>19</v>
      </c>
      <c r="F110" s="203">
        <v>3600</v>
      </c>
      <c r="G110" s="208">
        <f t="shared" si="123"/>
        <v>189.47368421052633</v>
      </c>
      <c r="H110" s="526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27"/>
      <c r="M110" s="209">
        <f>RANK(K110, K$107:$K$121)</f>
        <v>3</v>
      </c>
      <c r="N110" s="501"/>
      <c r="O110" s="501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26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26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26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26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26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26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26"/>
    </row>
    <row r="111" spans="2:50" ht="14.25" hidden="1" customHeight="1" outlineLevel="1">
      <c r="B111" s="501"/>
      <c r="C111" s="203">
        <v>5</v>
      </c>
      <c r="D111" s="206" t="s">
        <v>336</v>
      </c>
      <c r="E111" s="203">
        <v>19</v>
      </c>
      <c r="F111" s="203">
        <v>3600</v>
      </c>
      <c r="G111" s="208">
        <f t="shared" si="123"/>
        <v>189.47368421052633</v>
      </c>
      <c r="H111" s="526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27"/>
      <c r="M111" s="209">
        <f>RANK(K111, K$107:$K$121)</f>
        <v>2</v>
      </c>
      <c r="N111" s="501"/>
      <c r="O111" s="501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26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26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26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26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26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26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26"/>
    </row>
    <row r="112" spans="2:50" ht="14.25" hidden="1" customHeight="1" outlineLevel="1">
      <c r="B112" s="501"/>
      <c r="C112" s="203">
        <v>6</v>
      </c>
      <c r="D112" s="206" t="s">
        <v>337</v>
      </c>
      <c r="E112" s="203">
        <v>19</v>
      </c>
      <c r="F112" s="203">
        <v>3600</v>
      </c>
      <c r="G112" s="208">
        <f t="shared" si="123"/>
        <v>189.47368421052633</v>
      </c>
      <c r="H112" s="526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27"/>
      <c r="M112" s="209">
        <f>RANK(K112, K$107:$K$121)</f>
        <v>4</v>
      </c>
      <c r="N112" s="501"/>
      <c r="O112" s="501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26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26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26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26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26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26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26"/>
    </row>
    <row r="113" spans="2:50" ht="14.25" hidden="1" customHeight="1" outlineLevel="1">
      <c r="B113" s="501"/>
      <c r="C113" s="203">
        <v>7</v>
      </c>
      <c r="D113" s="206" t="s">
        <v>334</v>
      </c>
      <c r="E113" s="203">
        <v>21</v>
      </c>
      <c r="F113" s="203">
        <v>3600</v>
      </c>
      <c r="G113" s="208">
        <f t="shared" si="123"/>
        <v>171.42857142857142</v>
      </c>
      <c r="H113" s="526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27"/>
      <c r="M113" s="209">
        <f>RANK(K113, K$107:$K$121)</f>
        <v>6</v>
      </c>
      <c r="N113" s="501"/>
      <c r="O113" s="501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26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26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26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26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26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26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26"/>
    </row>
    <row r="114" spans="2:50" ht="14.25" hidden="1" customHeight="1" outlineLevel="1">
      <c r="B114" s="501"/>
      <c r="C114" s="203">
        <v>8</v>
      </c>
      <c r="D114" s="206" t="s">
        <v>340</v>
      </c>
      <c r="E114" s="203">
        <v>21</v>
      </c>
      <c r="F114" s="203">
        <v>3600</v>
      </c>
      <c r="G114" s="208">
        <f t="shared" si="123"/>
        <v>171.42857142857142</v>
      </c>
      <c r="H114" s="526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27"/>
      <c r="M114" s="209">
        <f>RANK(K114, K$107:$K$121)</f>
        <v>8</v>
      </c>
      <c r="N114" s="501"/>
      <c r="O114" s="501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26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26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26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26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26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26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26"/>
    </row>
    <row r="115" spans="2:50" ht="14.25" hidden="1" customHeight="1" outlineLevel="1">
      <c r="B115" s="501"/>
      <c r="C115" s="203">
        <v>9</v>
      </c>
      <c r="D115" s="206"/>
      <c r="E115" s="203"/>
      <c r="F115" s="203"/>
      <c r="G115" s="208"/>
      <c r="H115" s="526"/>
      <c r="I115" s="209"/>
      <c r="J115" s="209"/>
      <c r="K115" s="210"/>
      <c r="L115" s="527"/>
      <c r="M115" s="209"/>
      <c r="N115" s="501"/>
      <c r="O115" s="501"/>
      <c r="P115" s="207"/>
      <c r="Q115" s="207"/>
      <c r="R115" s="208"/>
      <c r="S115" s="205"/>
      <c r="T115" s="526"/>
      <c r="U115" s="207"/>
      <c r="V115" s="207"/>
      <c r="W115" s="208"/>
      <c r="X115" s="205"/>
      <c r="Y115" s="526"/>
      <c r="Z115" s="207"/>
      <c r="AA115" s="207"/>
      <c r="AB115" s="208"/>
      <c r="AC115" s="205"/>
      <c r="AD115" s="526"/>
      <c r="AE115" s="207"/>
      <c r="AF115" s="207"/>
      <c r="AG115" s="208"/>
      <c r="AH115" s="205"/>
      <c r="AI115" s="526"/>
      <c r="AJ115" s="207"/>
      <c r="AK115" s="207"/>
      <c r="AL115" s="208"/>
      <c r="AM115" s="205"/>
      <c r="AN115" s="526"/>
      <c r="AO115" s="207"/>
      <c r="AP115" s="207"/>
      <c r="AQ115" s="208"/>
      <c r="AR115" s="205"/>
      <c r="AS115" s="526"/>
      <c r="AT115" s="207"/>
      <c r="AU115" s="207"/>
      <c r="AV115" s="208"/>
      <c r="AW115" s="205"/>
      <c r="AX115" s="526"/>
    </row>
    <row r="116" spans="2:50" ht="14.25" hidden="1" customHeight="1" outlineLevel="1">
      <c r="B116" s="501"/>
      <c r="C116" s="203">
        <v>10</v>
      </c>
      <c r="D116" s="206"/>
      <c r="E116" s="203"/>
      <c r="F116" s="203"/>
      <c r="G116" s="208"/>
      <c r="H116" s="526"/>
      <c r="I116" s="209"/>
      <c r="J116" s="209"/>
      <c r="K116" s="210"/>
      <c r="L116" s="527"/>
      <c r="M116" s="209"/>
      <c r="N116" s="501"/>
      <c r="O116" s="501"/>
      <c r="P116" s="203"/>
      <c r="Q116" s="203"/>
      <c r="R116" s="208"/>
      <c r="S116" s="205"/>
      <c r="T116" s="526"/>
      <c r="U116" s="203"/>
      <c r="V116" s="203"/>
      <c r="W116" s="208"/>
      <c r="X116" s="205"/>
      <c r="Y116" s="526"/>
      <c r="Z116" s="203"/>
      <c r="AA116" s="203"/>
      <c r="AB116" s="208"/>
      <c r="AC116" s="205"/>
      <c r="AD116" s="526"/>
      <c r="AE116" s="203"/>
      <c r="AF116" s="203"/>
      <c r="AG116" s="208"/>
      <c r="AH116" s="205"/>
      <c r="AI116" s="526"/>
      <c r="AJ116" s="203"/>
      <c r="AK116" s="203"/>
      <c r="AL116" s="208"/>
      <c r="AM116" s="205"/>
      <c r="AN116" s="526"/>
      <c r="AO116" s="203"/>
      <c r="AP116" s="203"/>
      <c r="AQ116" s="208"/>
      <c r="AR116" s="205"/>
      <c r="AS116" s="526"/>
      <c r="AT116" s="203"/>
      <c r="AU116" s="203"/>
      <c r="AV116" s="208"/>
      <c r="AW116" s="205"/>
      <c r="AX116" s="526"/>
    </row>
    <row r="117" spans="2:50" ht="14.25" hidden="1" customHeight="1" outlineLevel="1">
      <c r="B117" s="501"/>
      <c r="C117" s="203">
        <v>11</v>
      </c>
      <c r="D117" s="206"/>
      <c r="E117" s="203"/>
      <c r="F117" s="203"/>
      <c r="G117" s="208"/>
      <c r="H117" s="526"/>
      <c r="I117" s="209"/>
      <c r="J117" s="209"/>
      <c r="K117" s="210"/>
      <c r="L117" s="527"/>
      <c r="M117" s="209"/>
      <c r="N117" s="501"/>
      <c r="O117" s="501"/>
      <c r="P117" s="203"/>
      <c r="Q117" s="203"/>
      <c r="R117" s="208"/>
      <c r="S117" s="205"/>
      <c r="T117" s="526"/>
      <c r="U117" s="203"/>
      <c r="V117" s="203"/>
      <c r="W117" s="208"/>
      <c r="X117" s="205"/>
      <c r="Y117" s="526"/>
      <c r="Z117" s="203"/>
      <c r="AA117" s="203"/>
      <c r="AB117" s="208"/>
      <c r="AC117" s="205"/>
      <c r="AD117" s="526"/>
      <c r="AE117" s="203"/>
      <c r="AF117" s="203"/>
      <c r="AG117" s="208"/>
      <c r="AH117" s="205"/>
      <c r="AI117" s="526"/>
      <c r="AJ117" s="203"/>
      <c r="AK117" s="203"/>
      <c r="AL117" s="208"/>
      <c r="AM117" s="205"/>
      <c r="AN117" s="526"/>
      <c r="AO117" s="203"/>
      <c r="AP117" s="203"/>
      <c r="AQ117" s="208"/>
      <c r="AR117" s="205"/>
      <c r="AS117" s="526"/>
      <c r="AT117" s="203"/>
      <c r="AU117" s="203"/>
      <c r="AV117" s="208"/>
      <c r="AW117" s="205"/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7"/>
      <c r="W121" s="208"/>
      <c r="X121" s="205"/>
      <c r="Y121" s="526"/>
      <c r="Z121" s="203"/>
      <c r="AA121" s="207"/>
      <c r="AB121" s="208"/>
      <c r="AC121" s="205"/>
      <c r="AD121" s="526"/>
      <c r="AE121" s="203"/>
      <c r="AF121" s="207"/>
      <c r="AG121" s="208"/>
      <c r="AH121" s="205"/>
      <c r="AI121" s="526"/>
      <c r="AJ121" s="203"/>
      <c r="AK121" s="207"/>
      <c r="AL121" s="208"/>
      <c r="AM121" s="205"/>
      <c r="AN121" s="526"/>
      <c r="AO121" s="203"/>
      <c r="AP121" s="207"/>
      <c r="AQ121" s="208"/>
      <c r="AR121" s="205"/>
      <c r="AS121" s="526"/>
      <c r="AT121" s="203"/>
      <c r="AU121" s="207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317</v>
      </c>
      <c r="C127" s="203">
        <v>1</v>
      </c>
      <c r="D127" s="206" t="s">
        <v>339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26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27">
        <f>IFERROR(AVERAGE(K127:K141),"-")</f>
        <v>153.58611426365022</v>
      </c>
      <c r="M127" s="209">
        <f>RANK(K127, K$127:$K$141)</f>
        <v>7</v>
      </c>
      <c r="N127" s="501"/>
      <c r="O127" s="501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26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26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26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26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26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26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26">
        <f>AVERAGE(AV127:AV141)</f>
        <v>154.45110533537851</v>
      </c>
    </row>
    <row r="128" spans="2:50" ht="14.25" hidden="1" customHeight="1" outlineLevel="1">
      <c r="B128" s="501"/>
      <c r="C128" s="203">
        <v>2</v>
      </c>
      <c r="D128" s="206" t="s">
        <v>325</v>
      </c>
      <c r="E128" s="203">
        <v>20</v>
      </c>
      <c r="F128" s="203">
        <v>3600</v>
      </c>
      <c r="G128" s="208">
        <f t="shared" si="149"/>
        <v>180</v>
      </c>
      <c r="H128" s="526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27"/>
      <c r="M128" s="209">
        <f>RANK(K128, K$127:$K$141)</f>
        <v>1</v>
      </c>
      <c r="N128" s="501"/>
      <c r="O128" s="501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26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26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26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26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26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26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26"/>
    </row>
    <row r="129" spans="2:50" ht="14.25" hidden="1" customHeight="1" outlineLevel="1">
      <c r="B129" s="501"/>
      <c r="C129" s="203">
        <v>3</v>
      </c>
      <c r="D129" s="206" t="s">
        <v>324</v>
      </c>
      <c r="E129" s="203">
        <v>21</v>
      </c>
      <c r="F129" s="203">
        <v>3600</v>
      </c>
      <c r="G129" s="208">
        <f t="shared" si="149"/>
        <v>171.42857142857142</v>
      </c>
      <c r="H129" s="526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27"/>
      <c r="M129" s="209">
        <f>RANK(K129, K$127:$K$141)</f>
        <v>5</v>
      </c>
      <c r="N129" s="501"/>
      <c r="O129" s="501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26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26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26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26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26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26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26"/>
    </row>
    <row r="130" spans="2:50" ht="14.25" hidden="1" customHeight="1" outlineLevel="1">
      <c r="B130" s="501"/>
      <c r="C130" s="203">
        <v>4</v>
      </c>
      <c r="D130" s="206" t="s">
        <v>335</v>
      </c>
      <c r="E130" s="203">
        <v>19</v>
      </c>
      <c r="F130" s="203">
        <v>3600</v>
      </c>
      <c r="G130" s="208">
        <f t="shared" si="149"/>
        <v>189.47368421052633</v>
      </c>
      <c r="H130" s="526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27"/>
      <c r="M130" s="209">
        <f>RANK(K130, K$127:$K$141)</f>
        <v>2</v>
      </c>
      <c r="N130" s="501"/>
      <c r="O130" s="501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26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26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26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26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26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26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26"/>
    </row>
    <row r="131" spans="2:50" ht="14.25" hidden="1" customHeight="1" outlineLevel="1">
      <c r="B131" s="501"/>
      <c r="C131" s="203">
        <v>5</v>
      </c>
      <c r="D131" s="206" t="s">
        <v>336</v>
      </c>
      <c r="E131" s="203">
        <v>19</v>
      </c>
      <c r="F131" s="203">
        <v>3600</v>
      </c>
      <c r="G131" s="208">
        <f t="shared" si="149"/>
        <v>189.47368421052633</v>
      </c>
      <c r="H131" s="526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27"/>
      <c r="M131" s="209">
        <f>RANK(K131, K$127:$K$141)</f>
        <v>3</v>
      </c>
      <c r="N131" s="501"/>
      <c r="O131" s="501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26"/>
      <c r="U131" s="207"/>
      <c r="V131" s="207"/>
      <c r="W131" s="208"/>
      <c r="X131" s="205"/>
      <c r="Y131" s="526"/>
      <c r="Z131" s="207"/>
      <c r="AA131" s="207"/>
      <c r="AB131" s="208"/>
      <c r="AC131" s="205"/>
      <c r="AD131" s="526"/>
      <c r="AE131" s="207"/>
      <c r="AF131" s="207"/>
      <c r="AG131" s="208"/>
      <c r="AH131" s="205"/>
      <c r="AI131" s="526"/>
      <c r="AJ131" s="207"/>
      <c r="AK131" s="207"/>
      <c r="AL131" s="208"/>
      <c r="AM131" s="205"/>
      <c r="AN131" s="526"/>
      <c r="AO131" s="207"/>
      <c r="AP131" s="207"/>
      <c r="AQ131" s="208"/>
      <c r="AR131" s="205"/>
      <c r="AS131" s="526"/>
      <c r="AT131" s="207"/>
      <c r="AU131" s="207"/>
      <c r="AV131" s="208"/>
      <c r="AW131" s="205"/>
      <c r="AX131" s="526"/>
    </row>
    <row r="132" spans="2:50" ht="14.25" hidden="1" customHeight="1" outlineLevel="1">
      <c r="B132" s="501"/>
      <c r="C132" s="203">
        <v>6</v>
      </c>
      <c r="D132" s="206" t="s">
        <v>337</v>
      </c>
      <c r="E132" s="203">
        <v>19</v>
      </c>
      <c r="F132" s="203">
        <v>3600</v>
      </c>
      <c r="G132" s="208">
        <f t="shared" si="149"/>
        <v>189.47368421052633</v>
      </c>
      <c r="H132" s="526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27"/>
      <c r="M132" s="209">
        <f>RANK(K132, K$127:$K$141)</f>
        <v>4</v>
      </c>
      <c r="N132" s="501"/>
      <c r="O132" s="501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26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26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26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26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26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26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26"/>
    </row>
    <row r="133" spans="2:50" ht="14.25" hidden="1" customHeight="1" outlineLevel="1">
      <c r="B133" s="501"/>
      <c r="C133" s="203">
        <v>7</v>
      </c>
      <c r="D133" s="206" t="s">
        <v>334</v>
      </c>
      <c r="E133" s="203">
        <v>21</v>
      </c>
      <c r="F133" s="203">
        <v>3600</v>
      </c>
      <c r="G133" s="208">
        <f t="shared" si="149"/>
        <v>171.42857142857142</v>
      </c>
      <c r="H133" s="526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27"/>
      <c r="M133" s="209">
        <f>RANK(K133, K$127:$K$141)</f>
        <v>6</v>
      </c>
      <c r="N133" s="501"/>
      <c r="O133" s="501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26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26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26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26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26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26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26"/>
    </row>
    <row r="134" spans="2:50" ht="14.25" hidden="1" customHeight="1" outlineLevel="1">
      <c r="B134" s="501"/>
      <c r="C134" s="203">
        <v>8</v>
      </c>
      <c r="D134" s="206" t="s">
        <v>340</v>
      </c>
      <c r="E134" s="203">
        <v>21</v>
      </c>
      <c r="F134" s="203">
        <v>3600</v>
      </c>
      <c r="G134" s="208">
        <f t="shared" si="149"/>
        <v>171.42857142857142</v>
      </c>
      <c r="H134" s="526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27"/>
      <c r="M134" s="209">
        <f>RANK(K134, K$127:$K$141)</f>
        <v>8</v>
      </c>
      <c r="N134" s="501"/>
      <c r="O134" s="501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26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26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26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26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26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26"/>
      <c r="AT134" s="207"/>
      <c r="AU134" s="207"/>
      <c r="AV134" s="208"/>
      <c r="AW134" s="205"/>
      <c r="AX134" s="526"/>
    </row>
    <row r="135" spans="2:50" ht="14.25" hidden="1" customHeight="1" outlineLevel="1">
      <c r="B135" s="501"/>
      <c r="C135" s="203">
        <v>9</v>
      </c>
      <c r="D135" s="206"/>
      <c r="E135" s="203"/>
      <c r="F135" s="203"/>
      <c r="G135" s="208"/>
      <c r="H135" s="526"/>
      <c r="I135" s="209"/>
      <c r="J135" s="209"/>
      <c r="K135" s="210"/>
      <c r="L135" s="527"/>
      <c r="M135" s="209"/>
      <c r="N135" s="501"/>
      <c r="O135" s="501"/>
      <c r="P135" s="203"/>
      <c r="Q135" s="203"/>
      <c r="R135" s="208"/>
      <c r="S135" s="205"/>
      <c r="T135" s="526"/>
      <c r="U135" s="203"/>
      <c r="V135" s="203"/>
      <c r="W135" s="208"/>
      <c r="X135" s="205"/>
      <c r="Y135" s="526"/>
      <c r="Z135" s="203"/>
      <c r="AA135" s="203"/>
      <c r="AB135" s="208"/>
      <c r="AC135" s="205"/>
      <c r="AD135" s="526"/>
      <c r="AE135" s="203"/>
      <c r="AF135" s="203"/>
      <c r="AG135" s="208"/>
      <c r="AH135" s="205"/>
      <c r="AI135" s="526"/>
      <c r="AJ135" s="203"/>
      <c r="AK135" s="203"/>
      <c r="AL135" s="208"/>
      <c r="AM135" s="205"/>
      <c r="AN135" s="526"/>
      <c r="AO135" s="203"/>
      <c r="AP135" s="203"/>
      <c r="AQ135" s="208"/>
      <c r="AR135" s="205"/>
      <c r="AS135" s="526"/>
      <c r="AT135" s="203"/>
      <c r="AU135" s="203"/>
      <c r="AV135" s="208"/>
      <c r="AW135" s="205"/>
      <c r="AX135" s="526"/>
    </row>
    <row r="136" spans="2:50" ht="14.25" hidden="1" customHeight="1" outlineLevel="1">
      <c r="B136" s="501"/>
      <c r="C136" s="203">
        <v>10</v>
      </c>
      <c r="D136" s="206"/>
      <c r="E136" s="203"/>
      <c r="F136" s="203"/>
      <c r="G136" s="208"/>
      <c r="H136" s="526"/>
      <c r="I136" s="209"/>
      <c r="J136" s="209"/>
      <c r="K136" s="210"/>
      <c r="L136" s="527"/>
      <c r="M136" s="209"/>
      <c r="N136" s="501"/>
      <c r="O136" s="501"/>
      <c r="P136" s="203"/>
      <c r="Q136" s="203"/>
      <c r="R136" s="208"/>
      <c r="S136" s="205"/>
      <c r="T136" s="526"/>
      <c r="U136" s="203"/>
      <c r="V136" s="203"/>
      <c r="W136" s="208"/>
      <c r="X136" s="205"/>
      <c r="Y136" s="526"/>
      <c r="Z136" s="203"/>
      <c r="AA136" s="203"/>
      <c r="AB136" s="208"/>
      <c r="AC136" s="205"/>
      <c r="AD136" s="526"/>
      <c r="AE136" s="203"/>
      <c r="AF136" s="203"/>
      <c r="AG136" s="208"/>
      <c r="AH136" s="205"/>
      <c r="AI136" s="526"/>
      <c r="AJ136" s="203"/>
      <c r="AK136" s="203"/>
      <c r="AL136" s="208"/>
      <c r="AM136" s="205"/>
      <c r="AN136" s="526"/>
      <c r="AO136" s="203"/>
      <c r="AP136" s="203"/>
      <c r="AQ136" s="208"/>
      <c r="AR136" s="205"/>
      <c r="AS136" s="526"/>
      <c r="AT136" s="203"/>
      <c r="AU136" s="203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317</v>
      </c>
      <c r="C147" s="203">
        <v>1</v>
      </c>
      <c r="D147" s="206" t="s">
        <v>339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26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27">
        <f>IFERROR(AVERAGE(K147:K161),"-")</f>
        <v>154.60115920672655</v>
      </c>
      <c r="M147" s="209">
        <f>RANK(K147, K$147:$K$161)</f>
        <v>6</v>
      </c>
      <c r="N147" s="501"/>
      <c r="O147" s="501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26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26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26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26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26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26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26">
        <f>AVERAGE(AV147:AV161)</f>
        <v>154.6270000780512</v>
      </c>
    </row>
    <row r="148" spans="2:50" ht="14.25" hidden="1" customHeight="1" outlineLevel="1">
      <c r="B148" s="501"/>
      <c r="C148" s="203">
        <v>2</v>
      </c>
      <c r="D148" s="206" t="s">
        <v>325</v>
      </c>
      <c r="E148" s="203">
        <v>20</v>
      </c>
      <c r="F148" s="203">
        <v>3600</v>
      </c>
      <c r="G148" s="208">
        <f t="shared" si="175"/>
        <v>180</v>
      </c>
      <c r="H148" s="526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27"/>
      <c r="M148" s="209">
        <f>RANK(K148, K$147:$K$161)</f>
        <v>1</v>
      </c>
      <c r="N148" s="501"/>
      <c r="O148" s="501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26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26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26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26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26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26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26"/>
    </row>
    <row r="149" spans="2:50" ht="14.25" hidden="1" customHeight="1" outlineLevel="1">
      <c r="B149" s="501"/>
      <c r="C149" s="203">
        <v>3</v>
      </c>
      <c r="D149" s="206" t="s">
        <v>324</v>
      </c>
      <c r="E149" s="203">
        <v>21</v>
      </c>
      <c r="F149" s="203">
        <v>3600</v>
      </c>
      <c r="G149" s="208">
        <f t="shared" si="175"/>
        <v>171.42857142857142</v>
      </c>
      <c r="H149" s="526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27"/>
      <c r="M149" s="209">
        <f>RANK(K149, K$147:$K$161)</f>
        <v>4</v>
      </c>
      <c r="N149" s="501"/>
      <c r="O149" s="501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26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26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26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26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26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26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26"/>
    </row>
    <row r="150" spans="2:50" ht="14.25" hidden="1" customHeight="1" outlineLevel="1">
      <c r="B150" s="501"/>
      <c r="C150" s="203">
        <v>4</v>
      </c>
      <c r="D150" s="206" t="s">
        <v>335</v>
      </c>
      <c r="E150" s="203">
        <v>19</v>
      </c>
      <c r="F150" s="203">
        <v>3600</v>
      </c>
      <c r="G150" s="208">
        <f t="shared" si="175"/>
        <v>189.47368421052633</v>
      </c>
      <c r="H150" s="526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27"/>
      <c r="M150" s="209">
        <f>RANK(K150, K$147:$K$161)</f>
        <v>2</v>
      </c>
      <c r="N150" s="501"/>
      <c r="O150" s="501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26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26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26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26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26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26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26"/>
    </row>
    <row r="151" spans="2:50" ht="14.25" hidden="1" customHeight="1" outlineLevel="1">
      <c r="B151" s="501"/>
      <c r="C151" s="203">
        <v>5</v>
      </c>
      <c r="D151" s="206" t="s">
        <v>337</v>
      </c>
      <c r="E151" s="203">
        <v>19</v>
      </c>
      <c r="F151" s="203">
        <v>3600</v>
      </c>
      <c r="G151" s="208">
        <f t="shared" si="175"/>
        <v>189.47368421052633</v>
      </c>
      <c r="H151" s="526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27"/>
      <c r="M151" s="209">
        <f>RANK(K151, K$147:$K$161)</f>
        <v>3</v>
      </c>
      <c r="N151" s="501"/>
      <c r="O151" s="501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26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26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26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26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26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26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26"/>
    </row>
    <row r="152" spans="2:50" ht="14.25" hidden="1" customHeight="1" outlineLevel="1">
      <c r="B152" s="501"/>
      <c r="C152" s="203">
        <v>6</v>
      </c>
      <c r="D152" s="206" t="s">
        <v>334</v>
      </c>
      <c r="E152" s="203">
        <v>21</v>
      </c>
      <c r="F152" s="203">
        <v>3600</v>
      </c>
      <c r="G152" s="208">
        <f t="shared" si="175"/>
        <v>171.42857142857142</v>
      </c>
      <c r="H152" s="526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27"/>
      <c r="M152" s="209">
        <f>RANK(K152, K$147:$K$161)</f>
        <v>5</v>
      </c>
      <c r="N152" s="501"/>
      <c r="O152" s="501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26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26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26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26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26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26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26"/>
    </row>
    <row r="153" spans="2:50" ht="14.25" hidden="1" customHeight="1" outlineLevel="1">
      <c r="B153" s="501"/>
      <c r="C153" s="203">
        <v>7</v>
      </c>
      <c r="D153" s="206"/>
      <c r="E153" s="203"/>
      <c r="F153" s="203"/>
      <c r="G153" s="208"/>
      <c r="H153" s="526"/>
      <c r="I153" s="209"/>
      <c r="J153" s="209"/>
      <c r="K153" s="210"/>
      <c r="L153" s="527"/>
      <c r="M153" s="209"/>
      <c r="N153" s="501"/>
      <c r="O153" s="501"/>
      <c r="P153" s="207"/>
      <c r="Q153" s="207"/>
      <c r="R153" s="208"/>
      <c r="S153" s="205"/>
      <c r="T153" s="526"/>
      <c r="U153" s="207"/>
      <c r="V153" s="207"/>
      <c r="W153" s="208"/>
      <c r="X153" s="205"/>
      <c r="Y153" s="526"/>
      <c r="Z153" s="207"/>
      <c r="AA153" s="207"/>
      <c r="AB153" s="208"/>
      <c r="AC153" s="205"/>
      <c r="AD153" s="526"/>
      <c r="AE153" s="207"/>
      <c r="AF153" s="207"/>
      <c r="AG153" s="208"/>
      <c r="AH153" s="205"/>
      <c r="AI153" s="526"/>
      <c r="AJ153" s="207"/>
      <c r="AK153" s="207"/>
      <c r="AL153" s="208"/>
      <c r="AM153" s="205"/>
      <c r="AN153" s="526"/>
      <c r="AO153" s="207"/>
      <c r="AP153" s="207"/>
      <c r="AQ153" s="208"/>
      <c r="AR153" s="205"/>
      <c r="AS153" s="526"/>
      <c r="AT153" s="207"/>
      <c r="AU153" s="207"/>
      <c r="AV153" s="208"/>
      <c r="AW153" s="205"/>
      <c r="AX153" s="526"/>
    </row>
    <row r="154" spans="2:50" ht="14.25" hidden="1" customHeight="1" outlineLevel="1">
      <c r="B154" s="501"/>
      <c r="C154" s="203">
        <v>8</v>
      </c>
      <c r="D154" s="206"/>
      <c r="E154" s="203"/>
      <c r="F154" s="203"/>
      <c r="G154" s="208"/>
      <c r="H154" s="526"/>
      <c r="I154" s="209"/>
      <c r="J154" s="209"/>
      <c r="K154" s="210"/>
      <c r="L154" s="527"/>
      <c r="M154" s="209"/>
      <c r="N154" s="501"/>
      <c r="O154" s="501"/>
      <c r="P154" s="207"/>
      <c r="Q154" s="207"/>
      <c r="R154" s="208"/>
      <c r="S154" s="205"/>
      <c r="T154" s="526"/>
      <c r="U154" s="207"/>
      <c r="V154" s="207"/>
      <c r="W154" s="208"/>
      <c r="X154" s="205"/>
      <c r="Y154" s="526"/>
      <c r="Z154" s="207"/>
      <c r="AA154" s="207"/>
      <c r="AB154" s="208"/>
      <c r="AC154" s="205"/>
      <c r="AD154" s="526"/>
      <c r="AE154" s="207"/>
      <c r="AF154" s="207"/>
      <c r="AG154" s="208"/>
      <c r="AH154" s="205"/>
      <c r="AI154" s="526"/>
      <c r="AJ154" s="207"/>
      <c r="AK154" s="207"/>
      <c r="AL154" s="208"/>
      <c r="AM154" s="205"/>
      <c r="AN154" s="526"/>
      <c r="AO154" s="207"/>
      <c r="AP154" s="207"/>
      <c r="AQ154" s="208"/>
      <c r="AR154" s="205"/>
      <c r="AS154" s="526"/>
      <c r="AT154" s="207"/>
      <c r="AU154" s="207"/>
      <c r="AV154" s="208"/>
      <c r="AW154" s="205"/>
      <c r="AX154" s="526"/>
    </row>
    <row r="155" spans="2:50" ht="14.25" hidden="1" customHeight="1" outlineLevel="1">
      <c r="B155" s="501"/>
      <c r="C155" s="203">
        <v>9</v>
      </c>
      <c r="D155" s="206"/>
      <c r="E155" s="203"/>
      <c r="F155" s="203"/>
      <c r="G155" s="208"/>
      <c r="H155" s="526"/>
      <c r="I155" s="209"/>
      <c r="J155" s="209"/>
      <c r="K155" s="210"/>
      <c r="L155" s="527"/>
      <c r="M155" s="209"/>
      <c r="N155" s="501"/>
      <c r="O155" s="501"/>
      <c r="P155" s="203"/>
      <c r="Q155" s="203"/>
      <c r="R155" s="208"/>
      <c r="S155" s="205"/>
      <c r="T155" s="526"/>
      <c r="U155" s="203"/>
      <c r="V155" s="203"/>
      <c r="W155" s="208"/>
      <c r="X155" s="205"/>
      <c r="Y155" s="526"/>
      <c r="Z155" s="203"/>
      <c r="AA155" s="203"/>
      <c r="AB155" s="208"/>
      <c r="AC155" s="205"/>
      <c r="AD155" s="526"/>
      <c r="AE155" s="203"/>
      <c r="AF155" s="203"/>
      <c r="AG155" s="208"/>
      <c r="AH155" s="205"/>
      <c r="AI155" s="526"/>
      <c r="AJ155" s="203"/>
      <c r="AK155" s="203"/>
      <c r="AL155" s="208"/>
      <c r="AM155" s="205"/>
      <c r="AN155" s="526"/>
      <c r="AO155" s="203"/>
      <c r="AP155" s="203"/>
      <c r="AQ155" s="208"/>
      <c r="AR155" s="205"/>
      <c r="AS155" s="526"/>
      <c r="AT155" s="203"/>
      <c r="AU155" s="203"/>
      <c r="AV155" s="208"/>
      <c r="AW155" s="205"/>
      <c r="AX155" s="526"/>
    </row>
    <row r="156" spans="2:50" ht="14.25" hidden="1" customHeight="1" outlineLevel="1">
      <c r="B156" s="501"/>
      <c r="C156" s="203">
        <v>10</v>
      </c>
      <c r="D156" s="206"/>
      <c r="E156" s="203"/>
      <c r="F156" s="203"/>
      <c r="G156" s="208"/>
      <c r="H156" s="526"/>
      <c r="I156" s="209"/>
      <c r="J156" s="209"/>
      <c r="K156" s="210"/>
      <c r="L156" s="527"/>
      <c r="M156" s="209"/>
      <c r="N156" s="501"/>
      <c r="O156" s="501"/>
      <c r="P156" s="203"/>
      <c r="Q156" s="203"/>
      <c r="R156" s="208"/>
      <c r="S156" s="205"/>
      <c r="T156" s="526"/>
      <c r="U156" s="203"/>
      <c r="V156" s="203"/>
      <c r="W156" s="208"/>
      <c r="X156" s="205"/>
      <c r="Y156" s="526"/>
      <c r="Z156" s="203"/>
      <c r="AA156" s="203"/>
      <c r="AB156" s="208"/>
      <c r="AC156" s="205"/>
      <c r="AD156" s="526"/>
      <c r="AE156" s="203"/>
      <c r="AF156" s="203"/>
      <c r="AG156" s="208"/>
      <c r="AH156" s="205"/>
      <c r="AI156" s="526"/>
      <c r="AJ156" s="203"/>
      <c r="AK156" s="203"/>
      <c r="AL156" s="208"/>
      <c r="AM156" s="205"/>
      <c r="AN156" s="526"/>
      <c r="AO156" s="203"/>
      <c r="AP156" s="203"/>
      <c r="AQ156" s="208"/>
      <c r="AR156" s="205"/>
      <c r="AS156" s="526"/>
      <c r="AT156" s="203"/>
      <c r="AU156" s="203"/>
      <c r="AV156" s="208"/>
      <c r="AW156" s="205"/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3"/>
      <c r="Q157" s="203"/>
      <c r="R157" s="208"/>
      <c r="S157" s="205"/>
      <c r="T157" s="526"/>
      <c r="U157" s="203"/>
      <c r="V157" s="203"/>
      <c r="W157" s="208"/>
      <c r="X157" s="205"/>
      <c r="Y157" s="526"/>
      <c r="Z157" s="203"/>
      <c r="AA157" s="203"/>
      <c r="AB157" s="208"/>
      <c r="AC157" s="205"/>
      <c r="AD157" s="526"/>
      <c r="AE157" s="203"/>
      <c r="AF157" s="203"/>
      <c r="AG157" s="208"/>
      <c r="AH157" s="205"/>
      <c r="AI157" s="526"/>
      <c r="AJ157" s="203"/>
      <c r="AK157" s="203"/>
      <c r="AL157" s="208"/>
      <c r="AM157" s="205"/>
      <c r="AN157" s="526"/>
      <c r="AO157" s="203"/>
      <c r="AP157" s="203"/>
      <c r="AQ157" s="208"/>
      <c r="AR157" s="205"/>
      <c r="AS157" s="526"/>
      <c r="AT157" s="203"/>
      <c r="AU157" s="203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317</v>
      </c>
      <c r="C167" s="203">
        <v>1</v>
      </c>
      <c r="D167" s="206" t="s">
        <v>339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26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27">
        <f>IFERROR(AVERAGE(K167:K181),"-")</f>
        <v>154.83861151648361</v>
      </c>
      <c r="M167" s="209">
        <f>RANK(K167, K$167:$K$181)</f>
        <v>6</v>
      </c>
      <c r="N167" s="501"/>
      <c r="O167" s="501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26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26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26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26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26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26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26">
        <f>AVERAGE(AV167:AV181)</f>
        <v>155.52617913088397</v>
      </c>
    </row>
    <row r="168" spans="2:50" ht="14.25" hidden="1" customHeight="1" outlineLevel="1">
      <c r="B168" s="501"/>
      <c r="C168" s="203">
        <v>2</v>
      </c>
      <c r="D168" s="206" t="s">
        <v>325</v>
      </c>
      <c r="E168" s="203">
        <v>20</v>
      </c>
      <c r="F168" s="203">
        <v>3600</v>
      </c>
      <c r="G168" s="208">
        <f t="shared" si="207"/>
        <v>180</v>
      </c>
      <c r="H168" s="526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27"/>
      <c r="M168" s="209">
        <f>RANK(K168, K$167:$K$181)</f>
        <v>1</v>
      </c>
      <c r="N168" s="501"/>
      <c r="O168" s="501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26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26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26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26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26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26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26"/>
    </row>
    <row r="169" spans="2:50" ht="14.25" hidden="1" customHeight="1" outlineLevel="1">
      <c r="B169" s="501"/>
      <c r="C169" s="203">
        <v>3</v>
      </c>
      <c r="D169" s="206" t="s">
        <v>324</v>
      </c>
      <c r="E169" s="203">
        <v>21</v>
      </c>
      <c r="F169" s="203">
        <v>3600</v>
      </c>
      <c r="G169" s="208">
        <f t="shared" si="207"/>
        <v>171.42857142857142</v>
      </c>
      <c r="H169" s="526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27"/>
      <c r="M169" s="209">
        <f>RANK(K169, K$167:$K$181)</f>
        <v>4</v>
      </c>
      <c r="N169" s="501"/>
      <c r="O169" s="501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26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26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26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26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26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26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26"/>
    </row>
    <row r="170" spans="2:50" ht="14.25" hidden="1" customHeight="1" outlineLevel="1">
      <c r="B170" s="501"/>
      <c r="C170" s="203">
        <v>4</v>
      </c>
      <c r="D170" s="206" t="s">
        <v>335</v>
      </c>
      <c r="E170" s="203">
        <v>19</v>
      </c>
      <c r="F170" s="203">
        <v>3600</v>
      </c>
      <c r="G170" s="208">
        <f t="shared" si="207"/>
        <v>189.47368421052633</v>
      </c>
      <c r="H170" s="526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27"/>
      <c r="M170" s="209">
        <f>RANK(K170, K$167:$K$181)</f>
        <v>2</v>
      </c>
      <c r="N170" s="501"/>
      <c r="O170" s="501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26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26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26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26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26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26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26"/>
    </row>
    <row r="171" spans="2:50" ht="14.25" hidden="1" customHeight="1" outlineLevel="1">
      <c r="B171" s="501"/>
      <c r="C171" s="203">
        <v>5</v>
      </c>
      <c r="D171" s="206" t="s">
        <v>337</v>
      </c>
      <c r="E171" s="203">
        <v>19</v>
      </c>
      <c r="F171" s="203">
        <v>3600</v>
      </c>
      <c r="G171" s="208">
        <f t="shared" si="207"/>
        <v>189.47368421052633</v>
      </c>
      <c r="H171" s="526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27"/>
      <c r="M171" s="209">
        <f>RANK(K171, K$167:$K$181)</f>
        <v>3</v>
      </c>
      <c r="N171" s="501"/>
      <c r="O171" s="501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26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26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26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26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26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26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26"/>
    </row>
    <row r="172" spans="2:50" ht="14.25" hidden="1" customHeight="1" outlineLevel="1">
      <c r="B172" s="501"/>
      <c r="C172" s="203">
        <v>6</v>
      </c>
      <c r="D172" s="206" t="s">
        <v>334</v>
      </c>
      <c r="E172" s="203">
        <v>21</v>
      </c>
      <c r="F172" s="203">
        <v>3600</v>
      </c>
      <c r="G172" s="208">
        <f t="shared" si="207"/>
        <v>171.42857142857142</v>
      </c>
      <c r="H172" s="526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27"/>
      <c r="M172" s="209">
        <f>RANK(K172, K$167:$K$181)</f>
        <v>5</v>
      </c>
      <c r="N172" s="501"/>
      <c r="O172" s="501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26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26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26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26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26"/>
      <c r="AO172" s="207"/>
      <c r="AP172" s="207"/>
      <c r="AQ172" s="208"/>
      <c r="AR172" s="205"/>
      <c r="AS172" s="526"/>
      <c r="AT172" s="207"/>
      <c r="AU172" s="207"/>
      <c r="AV172" s="208"/>
      <c r="AW172" s="205"/>
      <c r="AX172" s="526"/>
    </row>
    <row r="173" spans="2:50" ht="14.25" hidden="1" customHeight="1" outlineLevel="1">
      <c r="B173" s="501"/>
      <c r="C173" s="203">
        <v>7</v>
      </c>
      <c r="D173" s="206"/>
      <c r="E173" s="203"/>
      <c r="F173" s="203"/>
      <c r="G173" s="208"/>
      <c r="H173" s="526"/>
      <c r="I173" s="209"/>
      <c r="J173" s="209"/>
      <c r="K173" s="210"/>
      <c r="L173" s="527"/>
      <c r="M173" s="209"/>
      <c r="N173" s="501"/>
      <c r="O173" s="501"/>
      <c r="P173" s="203"/>
      <c r="Q173" s="203"/>
      <c r="R173" s="208"/>
      <c r="S173" s="205"/>
      <c r="T173" s="526"/>
      <c r="U173" s="203"/>
      <c r="V173" s="203"/>
      <c r="W173" s="208"/>
      <c r="X173" s="205"/>
      <c r="Y173" s="526"/>
      <c r="Z173" s="203"/>
      <c r="AA173" s="203"/>
      <c r="AB173" s="208"/>
      <c r="AC173" s="205"/>
      <c r="AD173" s="526"/>
      <c r="AE173" s="203"/>
      <c r="AF173" s="203"/>
      <c r="AG173" s="208"/>
      <c r="AH173" s="205"/>
      <c r="AI173" s="526"/>
      <c r="AJ173" s="203"/>
      <c r="AK173" s="203"/>
      <c r="AL173" s="208"/>
      <c r="AM173" s="205"/>
      <c r="AN173" s="526"/>
      <c r="AO173" s="203"/>
      <c r="AP173" s="203"/>
      <c r="AQ173" s="208"/>
      <c r="AR173" s="205"/>
      <c r="AS173" s="526"/>
      <c r="AT173" s="203"/>
      <c r="AU173" s="203"/>
      <c r="AV173" s="208"/>
      <c r="AW173" s="205"/>
      <c r="AX173" s="526"/>
    </row>
    <row r="174" spans="2:50" ht="14.25" hidden="1" customHeight="1" outlineLevel="1">
      <c r="B174" s="501"/>
      <c r="C174" s="203">
        <v>8</v>
      </c>
      <c r="D174" s="206"/>
      <c r="E174" s="203"/>
      <c r="F174" s="203"/>
      <c r="G174" s="208"/>
      <c r="H174" s="526"/>
      <c r="I174" s="209"/>
      <c r="J174" s="209"/>
      <c r="K174" s="210"/>
      <c r="L174" s="527"/>
      <c r="M174" s="209"/>
      <c r="N174" s="501"/>
      <c r="O174" s="501"/>
      <c r="P174" s="203"/>
      <c r="Q174" s="203"/>
      <c r="R174" s="208"/>
      <c r="S174" s="205"/>
      <c r="T174" s="526"/>
      <c r="U174" s="203"/>
      <c r="V174" s="203"/>
      <c r="W174" s="208"/>
      <c r="X174" s="205"/>
      <c r="Y174" s="526"/>
      <c r="Z174" s="203"/>
      <c r="AA174" s="203"/>
      <c r="AB174" s="208"/>
      <c r="AC174" s="205"/>
      <c r="AD174" s="526"/>
      <c r="AE174" s="203"/>
      <c r="AF174" s="203"/>
      <c r="AG174" s="208"/>
      <c r="AH174" s="205"/>
      <c r="AI174" s="526"/>
      <c r="AJ174" s="203"/>
      <c r="AK174" s="203"/>
      <c r="AL174" s="208"/>
      <c r="AM174" s="205"/>
      <c r="AN174" s="526"/>
      <c r="AO174" s="203"/>
      <c r="AP174" s="203"/>
      <c r="AQ174" s="208"/>
      <c r="AR174" s="205"/>
      <c r="AS174" s="526"/>
      <c r="AT174" s="203"/>
      <c r="AU174" s="203"/>
      <c r="AV174" s="208"/>
      <c r="AW174" s="205"/>
      <c r="AX174" s="526"/>
    </row>
    <row r="175" spans="2:50" ht="14.25" hidden="1" customHeight="1" outlineLevel="1">
      <c r="B175" s="501"/>
      <c r="C175" s="203">
        <v>9</v>
      </c>
      <c r="D175" s="206"/>
      <c r="E175" s="203"/>
      <c r="F175" s="203"/>
      <c r="G175" s="208"/>
      <c r="H175" s="526"/>
      <c r="I175" s="209"/>
      <c r="J175" s="209"/>
      <c r="K175" s="210"/>
      <c r="L175" s="527"/>
      <c r="M175" s="209"/>
      <c r="N175" s="501"/>
      <c r="O175" s="501"/>
      <c r="P175" s="203"/>
      <c r="Q175" s="203"/>
      <c r="R175" s="208"/>
      <c r="S175" s="205"/>
      <c r="T175" s="526"/>
      <c r="U175" s="203"/>
      <c r="V175" s="203"/>
      <c r="W175" s="208"/>
      <c r="X175" s="205"/>
      <c r="Y175" s="526"/>
      <c r="Z175" s="203"/>
      <c r="AA175" s="203"/>
      <c r="AB175" s="208"/>
      <c r="AC175" s="205"/>
      <c r="AD175" s="526"/>
      <c r="AE175" s="203"/>
      <c r="AF175" s="203"/>
      <c r="AG175" s="208"/>
      <c r="AH175" s="205"/>
      <c r="AI175" s="526"/>
      <c r="AJ175" s="203"/>
      <c r="AK175" s="203"/>
      <c r="AL175" s="208"/>
      <c r="AM175" s="205"/>
      <c r="AN175" s="526"/>
      <c r="AO175" s="203"/>
      <c r="AP175" s="203"/>
      <c r="AQ175" s="208"/>
      <c r="AR175" s="205"/>
      <c r="AS175" s="526"/>
      <c r="AT175" s="203"/>
      <c r="AU175" s="203"/>
      <c r="AV175" s="208"/>
      <c r="AW175" s="205"/>
      <c r="AX175" s="526"/>
    </row>
    <row r="176" spans="2:50" ht="14.25" hidden="1" customHeight="1" outlineLevel="1">
      <c r="B176" s="501"/>
      <c r="C176" s="203">
        <v>10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01"/>
      <c r="O176" s="501"/>
      <c r="P176" s="203"/>
      <c r="Q176" s="203"/>
      <c r="R176" s="208"/>
      <c r="S176" s="205"/>
      <c r="T176" s="526"/>
      <c r="U176" s="203"/>
      <c r="V176" s="203"/>
      <c r="W176" s="208"/>
      <c r="X176" s="205"/>
      <c r="Y176" s="526"/>
      <c r="Z176" s="203"/>
      <c r="AA176" s="203"/>
      <c r="AB176" s="208"/>
      <c r="AC176" s="205"/>
      <c r="AD176" s="526"/>
      <c r="AE176" s="203"/>
      <c r="AF176" s="203"/>
      <c r="AG176" s="208"/>
      <c r="AH176" s="205"/>
      <c r="AI176" s="526"/>
      <c r="AJ176" s="203"/>
      <c r="AK176" s="203"/>
      <c r="AL176" s="208"/>
      <c r="AM176" s="205"/>
      <c r="AN176" s="526"/>
      <c r="AO176" s="203"/>
      <c r="AP176" s="203"/>
      <c r="AQ176" s="208"/>
      <c r="AR176" s="205"/>
      <c r="AS176" s="526"/>
      <c r="AT176" s="203"/>
      <c r="AU176" s="203"/>
      <c r="AV176" s="208"/>
      <c r="AW176" s="205"/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7"/>
      <c r="W181" s="208"/>
      <c r="X181" s="205"/>
      <c r="Y181" s="526"/>
      <c r="Z181" s="203"/>
      <c r="AA181" s="207"/>
      <c r="AB181" s="208"/>
      <c r="AC181" s="205"/>
      <c r="AD181" s="526"/>
      <c r="AE181" s="203"/>
      <c r="AF181" s="207"/>
      <c r="AG181" s="208"/>
      <c r="AH181" s="205"/>
      <c r="AI181" s="526"/>
      <c r="AJ181" s="203"/>
      <c r="AK181" s="207"/>
      <c r="AL181" s="208"/>
      <c r="AM181" s="205"/>
      <c r="AN181" s="526"/>
      <c r="AO181" s="203"/>
      <c r="AP181" s="207"/>
      <c r="AQ181" s="208"/>
      <c r="AR181" s="205"/>
      <c r="AS181" s="526"/>
      <c r="AT181" s="203"/>
      <c r="AU181" s="207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317</v>
      </c>
      <c r="C187" s="203">
        <v>1</v>
      </c>
      <c r="D187" s="206" t="s">
        <v>339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26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27">
        <f>IFERROR(AVERAGE(K187:K201),"-")</f>
        <v>155.11259177195504</v>
      </c>
      <c r="M187" s="209">
        <f>RANK(K187, K$187:$K$201)</f>
        <v>4</v>
      </c>
      <c r="N187" s="501"/>
      <c r="O187" s="501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26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26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26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26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26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26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26">
        <f>AVERAGE(AV187:AV201)</f>
        <v>155.8023118582222</v>
      </c>
    </row>
    <row r="188" spans="2:50" ht="14.25" customHeight="1">
      <c r="B188" s="501"/>
      <c r="C188" s="203">
        <v>2</v>
      </c>
      <c r="D188" s="206" t="s">
        <v>325</v>
      </c>
      <c r="E188" s="203">
        <v>20</v>
      </c>
      <c r="F188" s="203">
        <v>3600</v>
      </c>
      <c r="G188" s="208">
        <f t="shared" si="233"/>
        <v>180</v>
      </c>
      <c r="H188" s="526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27"/>
      <c r="M188" s="209">
        <f>RANK(K188, K$187:$K$201)</f>
        <v>1</v>
      </c>
      <c r="N188" s="501"/>
      <c r="O188" s="501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26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26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26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26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26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26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26"/>
    </row>
    <row r="189" spans="2:50" ht="14.25" customHeight="1">
      <c r="B189" s="501"/>
      <c r="C189" s="203">
        <v>3</v>
      </c>
      <c r="D189" s="206" t="s">
        <v>324</v>
      </c>
      <c r="E189" s="203">
        <v>21</v>
      </c>
      <c r="F189" s="203">
        <v>3600</v>
      </c>
      <c r="G189" s="208">
        <f t="shared" si="233"/>
        <v>171.42857142857142</v>
      </c>
      <c r="H189" s="526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27"/>
      <c r="M189" s="209">
        <f>RANK(K189, K$187:$K$201)</f>
        <v>3</v>
      </c>
      <c r="N189" s="501"/>
      <c r="O189" s="501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26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26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26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26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26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26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26"/>
    </row>
    <row r="190" spans="2:50" ht="14.25" customHeight="1">
      <c r="B190" s="501"/>
      <c r="C190" s="203">
        <v>4</v>
      </c>
      <c r="D190" s="206" t="s">
        <v>335</v>
      </c>
      <c r="E190" s="203">
        <v>19</v>
      </c>
      <c r="F190" s="203">
        <v>3600</v>
      </c>
      <c r="G190" s="208">
        <f t="shared" si="233"/>
        <v>189.47368421052633</v>
      </c>
      <c r="H190" s="526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27"/>
      <c r="M190" s="209">
        <f>RANK(K190, K$187:$K$201)</f>
        <v>2</v>
      </c>
      <c r="N190" s="501"/>
      <c r="O190" s="501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26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26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26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26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26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26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26"/>
    </row>
    <row r="191" spans="2:50" ht="14.25" customHeight="1">
      <c r="B191" s="501"/>
      <c r="C191" s="203">
        <v>5</v>
      </c>
      <c r="D191" s="206"/>
      <c r="E191" s="203"/>
      <c r="F191" s="203"/>
      <c r="G191" s="208"/>
      <c r="H191" s="526"/>
      <c r="I191" s="209"/>
      <c r="J191" s="209"/>
      <c r="K191" s="210"/>
      <c r="L191" s="527"/>
      <c r="M191" s="209"/>
      <c r="N191" s="501"/>
      <c r="O191" s="501"/>
      <c r="P191" s="203"/>
      <c r="Q191" s="203"/>
      <c r="R191" s="208"/>
      <c r="S191" s="205"/>
      <c r="T191" s="526"/>
      <c r="U191" s="203"/>
      <c r="V191" s="203"/>
      <c r="W191" s="208"/>
      <c r="X191" s="205"/>
      <c r="Y191" s="526"/>
      <c r="Z191" s="203"/>
      <c r="AA191" s="203"/>
      <c r="AB191" s="208"/>
      <c r="AC191" s="205"/>
      <c r="AD191" s="526"/>
      <c r="AE191" s="203"/>
      <c r="AF191" s="203"/>
      <c r="AG191" s="208"/>
      <c r="AH191" s="205"/>
      <c r="AI191" s="526"/>
      <c r="AJ191" s="203"/>
      <c r="AK191" s="203"/>
      <c r="AL191" s="208"/>
      <c r="AM191" s="205"/>
      <c r="AN191" s="526"/>
      <c r="AO191" s="203"/>
      <c r="AP191" s="203"/>
      <c r="AQ191" s="208"/>
      <c r="AR191" s="205"/>
      <c r="AS191" s="526"/>
      <c r="AT191" s="203"/>
      <c r="AU191" s="203"/>
      <c r="AV191" s="208"/>
      <c r="AW191" s="205"/>
      <c r="AX191" s="526"/>
    </row>
    <row r="192" spans="2:50" ht="14.25" customHeight="1">
      <c r="B192" s="501"/>
      <c r="C192" s="203">
        <v>6</v>
      </c>
      <c r="D192" s="206"/>
      <c r="E192" s="203"/>
      <c r="F192" s="203"/>
      <c r="G192" s="208"/>
      <c r="H192" s="526"/>
      <c r="I192" s="209"/>
      <c r="J192" s="209"/>
      <c r="K192" s="210"/>
      <c r="L192" s="527"/>
      <c r="M192" s="209"/>
      <c r="N192" s="501"/>
      <c r="O192" s="501"/>
      <c r="P192" s="203"/>
      <c r="Q192" s="203"/>
      <c r="R192" s="208"/>
      <c r="S192" s="205"/>
      <c r="T192" s="526"/>
      <c r="U192" s="203"/>
      <c r="V192" s="203"/>
      <c r="W192" s="208"/>
      <c r="X192" s="205"/>
      <c r="Y192" s="526"/>
      <c r="Z192" s="203"/>
      <c r="AA192" s="203"/>
      <c r="AB192" s="208"/>
      <c r="AC192" s="205"/>
      <c r="AD192" s="526"/>
      <c r="AE192" s="203"/>
      <c r="AF192" s="203"/>
      <c r="AG192" s="208"/>
      <c r="AH192" s="205"/>
      <c r="AI192" s="526"/>
      <c r="AJ192" s="203"/>
      <c r="AK192" s="203"/>
      <c r="AL192" s="208"/>
      <c r="AM192" s="205"/>
      <c r="AN192" s="526"/>
      <c r="AO192" s="203"/>
      <c r="AP192" s="203"/>
      <c r="AQ192" s="208"/>
      <c r="AR192" s="205"/>
      <c r="AS192" s="526"/>
      <c r="AT192" s="203"/>
      <c r="AU192" s="203"/>
      <c r="AV192" s="208"/>
      <c r="AW192" s="205"/>
      <c r="AX192" s="526"/>
    </row>
    <row r="193" spans="2:50" ht="14.25" customHeight="1">
      <c r="B193" s="501"/>
      <c r="C193" s="203">
        <v>7</v>
      </c>
      <c r="D193" s="206"/>
      <c r="E193" s="203"/>
      <c r="F193" s="203"/>
      <c r="G193" s="208"/>
      <c r="H193" s="526"/>
      <c r="I193" s="209"/>
      <c r="J193" s="209"/>
      <c r="K193" s="210"/>
      <c r="L193" s="527"/>
      <c r="M193" s="209"/>
      <c r="N193" s="501"/>
      <c r="O193" s="501"/>
      <c r="P193" s="203"/>
      <c r="Q193" s="203"/>
      <c r="R193" s="208"/>
      <c r="S193" s="205"/>
      <c r="T193" s="526"/>
      <c r="U193" s="203"/>
      <c r="V193" s="203"/>
      <c r="W193" s="208"/>
      <c r="X193" s="205"/>
      <c r="Y193" s="526"/>
      <c r="Z193" s="203"/>
      <c r="AA193" s="203"/>
      <c r="AB193" s="208"/>
      <c r="AC193" s="205"/>
      <c r="AD193" s="526"/>
      <c r="AE193" s="203"/>
      <c r="AF193" s="203"/>
      <c r="AG193" s="208"/>
      <c r="AH193" s="205"/>
      <c r="AI193" s="526"/>
      <c r="AJ193" s="203"/>
      <c r="AK193" s="203"/>
      <c r="AL193" s="208"/>
      <c r="AM193" s="205"/>
      <c r="AN193" s="526"/>
      <c r="AO193" s="203"/>
      <c r="AP193" s="203"/>
      <c r="AQ193" s="208"/>
      <c r="AR193" s="205"/>
      <c r="AS193" s="526"/>
      <c r="AT193" s="203"/>
      <c r="AU193" s="203"/>
      <c r="AV193" s="208"/>
      <c r="AW193" s="205"/>
      <c r="AX193" s="526"/>
    </row>
    <row r="194" spans="2:50" ht="14.25" customHeight="1">
      <c r="B194" s="501"/>
      <c r="C194" s="203">
        <v>8</v>
      </c>
      <c r="D194" s="206"/>
      <c r="E194" s="203"/>
      <c r="F194" s="203"/>
      <c r="G194" s="208"/>
      <c r="H194" s="526"/>
      <c r="I194" s="209"/>
      <c r="J194" s="209"/>
      <c r="K194" s="210"/>
      <c r="L194" s="527"/>
      <c r="M194" s="209"/>
      <c r="N194" s="501"/>
      <c r="O194" s="501"/>
      <c r="P194" s="203"/>
      <c r="Q194" s="203"/>
      <c r="R194" s="208"/>
      <c r="S194" s="205"/>
      <c r="T194" s="526"/>
      <c r="U194" s="203"/>
      <c r="V194" s="203"/>
      <c r="W194" s="208"/>
      <c r="X194" s="205"/>
      <c r="Y194" s="526"/>
      <c r="Z194" s="203"/>
      <c r="AA194" s="203"/>
      <c r="AB194" s="208"/>
      <c r="AC194" s="205"/>
      <c r="AD194" s="526"/>
      <c r="AE194" s="203"/>
      <c r="AF194" s="203"/>
      <c r="AG194" s="208"/>
      <c r="AH194" s="205"/>
      <c r="AI194" s="526"/>
      <c r="AJ194" s="203"/>
      <c r="AK194" s="203"/>
      <c r="AL194" s="208"/>
      <c r="AM194" s="205"/>
      <c r="AN194" s="526"/>
      <c r="AO194" s="203"/>
      <c r="AP194" s="203"/>
      <c r="AQ194" s="208"/>
      <c r="AR194" s="205"/>
      <c r="AS194" s="526"/>
      <c r="AT194" s="203"/>
      <c r="AU194" s="203"/>
      <c r="AV194" s="208"/>
      <c r="AW194" s="205"/>
      <c r="AX194" s="526"/>
    </row>
    <row r="195" spans="2:50" ht="14.25" customHeight="1">
      <c r="B195" s="501"/>
      <c r="C195" s="203">
        <v>9</v>
      </c>
      <c r="D195" s="206"/>
      <c r="E195" s="203"/>
      <c r="F195" s="203"/>
      <c r="G195" s="208"/>
      <c r="H195" s="526"/>
      <c r="I195" s="209"/>
      <c r="J195" s="209"/>
      <c r="K195" s="210"/>
      <c r="L195" s="527"/>
      <c r="M195" s="209"/>
      <c r="N195" s="501"/>
      <c r="O195" s="501"/>
      <c r="P195" s="203"/>
      <c r="Q195" s="203"/>
      <c r="R195" s="208"/>
      <c r="S195" s="205"/>
      <c r="T195" s="526"/>
      <c r="U195" s="203"/>
      <c r="V195" s="203"/>
      <c r="W195" s="208"/>
      <c r="X195" s="205"/>
      <c r="Y195" s="526"/>
      <c r="Z195" s="203"/>
      <c r="AA195" s="203"/>
      <c r="AB195" s="208"/>
      <c r="AC195" s="205"/>
      <c r="AD195" s="526"/>
      <c r="AE195" s="203"/>
      <c r="AF195" s="203"/>
      <c r="AG195" s="208"/>
      <c r="AH195" s="205"/>
      <c r="AI195" s="526"/>
      <c r="AJ195" s="203"/>
      <c r="AK195" s="203"/>
      <c r="AL195" s="208"/>
      <c r="AM195" s="205"/>
      <c r="AN195" s="526"/>
      <c r="AO195" s="203"/>
      <c r="AP195" s="203"/>
      <c r="AQ195" s="208"/>
      <c r="AR195" s="205"/>
      <c r="AS195" s="526"/>
      <c r="AT195" s="203"/>
      <c r="AU195" s="203"/>
      <c r="AV195" s="208"/>
      <c r="AW195" s="205"/>
      <c r="AX195" s="526"/>
    </row>
    <row r="196" spans="2:50" ht="14.25" customHeight="1">
      <c r="B196" s="501"/>
      <c r="C196" s="203">
        <v>10</v>
      </c>
      <c r="D196" s="206"/>
      <c r="E196" s="203"/>
      <c r="F196" s="203"/>
      <c r="G196" s="208"/>
      <c r="H196" s="526"/>
      <c r="I196" s="209"/>
      <c r="J196" s="209"/>
      <c r="K196" s="210"/>
      <c r="L196" s="527"/>
      <c r="M196" s="209"/>
      <c r="N196" s="501"/>
      <c r="O196" s="501"/>
      <c r="P196" s="203"/>
      <c r="Q196" s="203"/>
      <c r="R196" s="208"/>
      <c r="S196" s="205"/>
      <c r="T196" s="526"/>
      <c r="U196" s="203"/>
      <c r="V196" s="203"/>
      <c r="W196" s="208"/>
      <c r="X196" s="205"/>
      <c r="Y196" s="526"/>
      <c r="Z196" s="203"/>
      <c r="AA196" s="203"/>
      <c r="AB196" s="208"/>
      <c r="AC196" s="205"/>
      <c r="AD196" s="526"/>
      <c r="AE196" s="203"/>
      <c r="AF196" s="203"/>
      <c r="AG196" s="208"/>
      <c r="AH196" s="205"/>
      <c r="AI196" s="526"/>
      <c r="AJ196" s="203"/>
      <c r="AK196" s="203"/>
      <c r="AL196" s="208"/>
      <c r="AM196" s="205"/>
      <c r="AN196" s="526"/>
      <c r="AO196" s="203"/>
      <c r="AP196" s="203"/>
      <c r="AQ196" s="208"/>
      <c r="AR196" s="205"/>
      <c r="AS196" s="526"/>
      <c r="AT196" s="203"/>
      <c r="AU196" s="203"/>
      <c r="AV196" s="208"/>
      <c r="AW196" s="205"/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3"/>
      <c r="Q197" s="203"/>
      <c r="R197" s="208"/>
      <c r="S197" s="205"/>
      <c r="T197" s="526"/>
      <c r="U197" s="203"/>
      <c r="V197" s="203"/>
      <c r="W197" s="208"/>
      <c r="X197" s="205"/>
      <c r="Y197" s="526"/>
      <c r="Z197" s="203"/>
      <c r="AA197" s="203"/>
      <c r="AB197" s="208"/>
      <c r="AC197" s="205"/>
      <c r="AD197" s="526"/>
      <c r="AE197" s="203"/>
      <c r="AF197" s="203"/>
      <c r="AG197" s="208"/>
      <c r="AH197" s="205"/>
      <c r="AI197" s="526"/>
      <c r="AJ197" s="203"/>
      <c r="AK197" s="203"/>
      <c r="AL197" s="208"/>
      <c r="AM197" s="205"/>
      <c r="AN197" s="526"/>
      <c r="AO197" s="203"/>
      <c r="AP197" s="203"/>
      <c r="AQ197" s="208"/>
      <c r="AR197" s="205"/>
      <c r="AS197" s="526"/>
      <c r="AT197" s="203"/>
      <c r="AU197" s="203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3"/>
      <c r="Q198" s="203"/>
      <c r="R198" s="208"/>
      <c r="S198" s="205"/>
      <c r="T198" s="526"/>
      <c r="U198" s="203"/>
      <c r="V198" s="203"/>
      <c r="W198" s="208"/>
      <c r="X198" s="205"/>
      <c r="Y198" s="526"/>
      <c r="Z198" s="203"/>
      <c r="AA198" s="203"/>
      <c r="AB198" s="208"/>
      <c r="AC198" s="205"/>
      <c r="AD198" s="526"/>
      <c r="AE198" s="203"/>
      <c r="AF198" s="203"/>
      <c r="AG198" s="208"/>
      <c r="AH198" s="205"/>
      <c r="AI198" s="526"/>
      <c r="AJ198" s="203"/>
      <c r="AK198" s="203"/>
      <c r="AL198" s="208"/>
      <c r="AM198" s="205"/>
      <c r="AN198" s="526"/>
      <c r="AO198" s="203"/>
      <c r="AP198" s="203"/>
      <c r="AQ198" s="208"/>
      <c r="AR198" s="205"/>
      <c r="AS198" s="526"/>
      <c r="AT198" s="203"/>
      <c r="AU198" s="203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3"/>
      <c r="Q199" s="203"/>
      <c r="R199" s="208"/>
      <c r="S199" s="205"/>
      <c r="T199" s="526"/>
      <c r="U199" s="203"/>
      <c r="V199" s="203"/>
      <c r="W199" s="208"/>
      <c r="X199" s="205"/>
      <c r="Y199" s="526"/>
      <c r="Z199" s="203"/>
      <c r="AA199" s="203"/>
      <c r="AB199" s="208"/>
      <c r="AC199" s="205"/>
      <c r="AD199" s="526"/>
      <c r="AE199" s="203"/>
      <c r="AF199" s="203"/>
      <c r="AG199" s="208"/>
      <c r="AH199" s="205"/>
      <c r="AI199" s="526"/>
      <c r="AJ199" s="203"/>
      <c r="AK199" s="203"/>
      <c r="AL199" s="208"/>
      <c r="AM199" s="205"/>
      <c r="AN199" s="526"/>
      <c r="AO199" s="203"/>
      <c r="AP199" s="203"/>
      <c r="AQ199" s="208"/>
      <c r="AR199" s="205"/>
      <c r="AS199" s="526"/>
      <c r="AT199" s="203"/>
      <c r="AU199" s="203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3"/>
      <c r="W201" s="208"/>
      <c r="X201" s="205"/>
      <c r="Y201" s="526"/>
      <c r="Z201" s="203"/>
      <c r="AA201" s="203"/>
      <c r="AB201" s="208"/>
      <c r="AC201" s="205"/>
      <c r="AD201" s="526"/>
      <c r="AE201" s="203"/>
      <c r="AF201" s="203"/>
      <c r="AG201" s="208"/>
      <c r="AH201" s="205"/>
      <c r="AI201" s="526"/>
      <c r="AJ201" s="203"/>
      <c r="AK201" s="203"/>
      <c r="AL201" s="208"/>
      <c r="AM201" s="205"/>
      <c r="AN201" s="526"/>
      <c r="AO201" s="203"/>
      <c r="AP201" s="203"/>
      <c r="AQ201" s="208"/>
      <c r="AR201" s="205"/>
      <c r="AS201" s="526"/>
      <c r="AT201" s="203"/>
      <c r="AU201" s="203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317</v>
      </c>
      <c r="C207" s="203">
        <v>1</v>
      </c>
      <c r="D207" s="206" t="s">
        <v>339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26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27">
        <f>IFERROR(AVERAGE(K207:K221),"-")</f>
        <v>156.51003136174023</v>
      </c>
      <c r="M207" s="209">
        <f>RANK(K207, K$207:$K$221)</f>
        <v>4</v>
      </c>
      <c r="N207" s="501"/>
      <c r="O207" s="501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26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26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26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26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26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26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26">
        <f>AVERAGE(AV207:AV221)</f>
        <v>156.77351686078833</v>
      </c>
    </row>
    <row r="208" spans="2:50" ht="14.25" customHeight="1">
      <c r="B208" s="501"/>
      <c r="C208" s="203">
        <v>2</v>
      </c>
      <c r="D208" s="206" t="s">
        <v>325</v>
      </c>
      <c r="E208" s="203">
        <v>20</v>
      </c>
      <c r="F208" s="203">
        <v>3600</v>
      </c>
      <c r="G208" s="208">
        <f t="shared" si="259"/>
        <v>180</v>
      </c>
      <c r="H208" s="526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27"/>
      <c r="M208" s="209">
        <f>RANK(K208, K$207:$K$221)</f>
        <v>2</v>
      </c>
      <c r="N208" s="501"/>
      <c r="O208" s="501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26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26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26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26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26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26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26"/>
    </row>
    <row r="209" spans="2:50" ht="14.25" customHeight="1">
      <c r="B209" s="501"/>
      <c r="C209" s="203">
        <v>3</v>
      </c>
      <c r="D209" s="206" t="s">
        <v>324</v>
      </c>
      <c r="E209" s="203">
        <v>21</v>
      </c>
      <c r="F209" s="203">
        <v>3600</v>
      </c>
      <c r="G209" s="208">
        <f t="shared" si="259"/>
        <v>171.42857142857142</v>
      </c>
      <c r="H209" s="526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27"/>
      <c r="M209" s="209">
        <f>RANK(K209, K$207:$K$221)</f>
        <v>3</v>
      </c>
      <c r="N209" s="501"/>
      <c r="O209" s="501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26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26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26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26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26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26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26"/>
    </row>
    <row r="210" spans="2:50" ht="14.25" customHeight="1">
      <c r="B210" s="501"/>
      <c r="C210" s="203">
        <v>4</v>
      </c>
      <c r="D210" s="206" t="s">
        <v>335</v>
      </c>
      <c r="E210" s="203">
        <v>19</v>
      </c>
      <c r="F210" s="203">
        <v>3600</v>
      </c>
      <c r="G210" s="208">
        <f t="shared" si="259"/>
        <v>189.47368421052633</v>
      </c>
      <c r="H210" s="526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27"/>
      <c r="M210" s="209">
        <f>RANK(K210, K$207:$K$221)</f>
        <v>1</v>
      </c>
      <c r="N210" s="501"/>
      <c r="O210" s="501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26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26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26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26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26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26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26"/>
    </row>
    <row r="211" spans="2:50" ht="14.25" customHeight="1">
      <c r="B211" s="501"/>
      <c r="C211" s="203">
        <v>5</v>
      </c>
      <c r="D211" s="206"/>
      <c r="E211" s="203"/>
      <c r="F211" s="203"/>
      <c r="G211" s="208"/>
      <c r="H211" s="526"/>
      <c r="I211" s="209"/>
      <c r="J211" s="209"/>
      <c r="K211" s="210"/>
      <c r="L211" s="527"/>
      <c r="M211" s="209"/>
      <c r="N211" s="501"/>
      <c r="O211" s="501"/>
      <c r="P211" s="203"/>
      <c r="Q211" s="203"/>
      <c r="R211" s="208"/>
      <c r="S211" s="205"/>
      <c r="T211" s="526"/>
      <c r="U211" s="203"/>
      <c r="V211" s="203"/>
      <c r="W211" s="208"/>
      <c r="X211" s="205"/>
      <c r="Y211" s="526"/>
      <c r="Z211" s="203"/>
      <c r="AA211" s="203"/>
      <c r="AB211" s="208"/>
      <c r="AC211" s="205"/>
      <c r="AD211" s="526"/>
      <c r="AE211" s="203"/>
      <c r="AF211" s="203"/>
      <c r="AG211" s="208"/>
      <c r="AH211" s="205"/>
      <c r="AI211" s="526"/>
      <c r="AJ211" s="203"/>
      <c r="AK211" s="203"/>
      <c r="AL211" s="208"/>
      <c r="AM211" s="205"/>
      <c r="AN211" s="526"/>
      <c r="AO211" s="203"/>
      <c r="AP211" s="203"/>
      <c r="AQ211" s="208"/>
      <c r="AR211" s="205"/>
      <c r="AS211" s="526"/>
      <c r="AT211" s="203"/>
      <c r="AU211" s="203"/>
      <c r="AV211" s="208"/>
      <c r="AW211" s="205"/>
      <c r="AX211" s="526"/>
    </row>
    <row r="212" spans="2:50" ht="14.25" customHeight="1">
      <c r="B212" s="501"/>
      <c r="C212" s="203">
        <v>6</v>
      </c>
      <c r="D212" s="206"/>
      <c r="E212" s="203"/>
      <c r="F212" s="203"/>
      <c r="G212" s="208"/>
      <c r="H212" s="526"/>
      <c r="I212" s="209"/>
      <c r="J212" s="209"/>
      <c r="K212" s="210"/>
      <c r="L212" s="527"/>
      <c r="M212" s="209"/>
      <c r="N212" s="501"/>
      <c r="O212" s="501"/>
      <c r="P212" s="203"/>
      <c r="Q212" s="203"/>
      <c r="R212" s="208"/>
      <c r="S212" s="205"/>
      <c r="T212" s="526"/>
      <c r="U212" s="203"/>
      <c r="V212" s="203"/>
      <c r="W212" s="208"/>
      <c r="X212" s="205"/>
      <c r="Y212" s="526"/>
      <c r="Z212" s="203"/>
      <c r="AA212" s="203"/>
      <c r="AB212" s="208"/>
      <c r="AC212" s="205"/>
      <c r="AD212" s="526"/>
      <c r="AE212" s="203"/>
      <c r="AF212" s="203"/>
      <c r="AG212" s="208"/>
      <c r="AH212" s="205"/>
      <c r="AI212" s="526"/>
      <c r="AJ212" s="203"/>
      <c r="AK212" s="203"/>
      <c r="AL212" s="208"/>
      <c r="AM212" s="205"/>
      <c r="AN212" s="526"/>
      <c r="AO212" s="203"/>
      <c r="AP212" s="203"/>
      <c r="AQ212" s="208"/>
      <c r="AR212" s="205"/>
      <c r="AS212" s="526"/>
      <c r="AT212" s="203"/>
      <c r="AU212" s="203"/>
      <c r="AV212" s="208"/>
      <c r="AW212" s="205"/>
      <c r="AX212" s="526"/>
    </row>
    <row r="213" spans="2:50" ht="14.25" customHeight="1">
      <c r="B213" s="501"/>
      <c r="C213" s="203">
        <v>7</v>
      </c>
      <c r="D213" s="206"/>
      <c r="E213" s="203"/>
      <c r="F213" s="203"/>
      <c r="G213" s="208"/>
      <c r="H213" s="526"/>
      <c r="I213" s="209"/>
      <c r="J213" s="209"/>
      <c r="K213" s="210"/>
      <c r="L213" s="527"/>
      <c r="M213" s="209"/>
      <c r="N213" s="501"/>
      <c r="O213" s="501"/>
      <c r="P213" s="203"/>
      <c r="Q213" s="203"/>
      <c r="R213" s="208"/>
      <c r="S213" s="205"/>
      <c r="T213" s="526"/>
      <c r="U213" s="203"/>
      <c r="V213" s="203"/>
      <c r="W213" s="208"/>
      <c r="X213" s="205"/>
      <c r="Y213" s="526"/>
      <c r="Z213" s="203"/>
      <c r="AA213" s="203"/>
      <c r="AB213" s="208"/>
      <c r="AC213" s="205"/>
      <c r="AD213" s="526"/>
      <c r="AE213" s="203"/>
      <c r="AF213" s="203"/>
      <c r="AG213" s="208"/>
      <c r="AH213" s="205"/>
      <c r="AI213" s="526"/>
      <c r="AJ213" s="203"/>
      <c r="AK213" s="203"/>
      <c r="AL213" s="208"/>
      <c r="AM213" s="205"/>
      <c r="AN213" s="526"/>
      <c r="AO213" s="203"/>
      <c r="AP213" s="203"/>
      <c r="AQ213" s="208"/>
      <c r="AR213" s="205"/>
      <c r="AS213" s="526"/>
      <c r="AT213" s="203"/>
      <c r="AU213" s="203"/>
      <c r="AV213" s="208"/>
      <c r="AW213" s="205"/>
      <c r="AX213" s="526"/>
    </row>
    <row r="214" spans="2:50" ht="14.25" customHeight="1">
      <c r="B214" s="501"/>
      <c r="C214" s="203">
        <v>8</v>
      </c>
      <c r="D214" s="206"/>
      <c r="E214" s="203"/>
      <c r="F214" s="203"/>
      <c r="G214" s="208"/>
      <c r="H214" s="526"/>
      <c r="I214" s="209"/>
      <c r="J214" s="209"/>
      <c r="K214" s="210"/>
      <c r="L214" s="527"/>
      <c r="M214" s="209"/>
      <c r="N214" s="501"/>
      <c r="O214" s="501"/>
      <c r="P214" s="203"/>
      <c r="Q214" s="203"/>
      <c r="R214" s="208"/>
      <c r="S214" s="205"/>
      <c r="T214" s="526"/>
      <c r="U214" s="203"/>
      <c r="V214" s="203"/>
      <c r="W214" s="208"/>
      <c r="X214" s="205"/>
      <c r="Y214" s="526"/>
      <c r="Z214" s="203"/>
      <c r="AA214" s="203"/>
      <c r="AB214" s="208"/>
      <c r="AC214" s="205"/>
      <c r="AD214" s="526"/>
      <c r="AE214" s="203"/>
      <c r="AF214" s="203"/>
      <c r="AG214" s="208"/>
      <c r="AH214" s="205"/>
      <c r="AI214" s="526"/>
      <c r="AJ214" s="203"/>
      <c r="AK214" s="203"/>
      <c r="AL214" s="208"/>
      <c r="AM214" s="205"/>
      <c r="AN214" s="526"/>
      <c r="AO214" s="203"/>
      <c r="AP214" s="203"/>
      <c r="AQ214" s="208"/>
      <c r="AR214" s="205"/>
      <c r="AS214" s="526"/>
      <c r="AT214" s="203"/>
      <c r="AU214" s="203"/>
      <c r="AV214" s="208"/>
      <c r="AW214" s="205"/>
      <c r="AX214" s="526"/>
    </row>
    <row r="215" spans="2:50" ht="14.25" customHeight="1">
      <c r="B215" s="501"/>
      <c r="C215" s="203">
        <v>9</v>
      </c>
      <c r="D215" s="206"/>
      <c r="E215" s="203"/>
      <c r="F215" s="203"/>
      <c r="G215" s="208"/>
      <c r="H215" s="526"/>
      <c r="I215" s="209"/>
      <c r="J215" s="209"/>
      <c r="K215" s="210"/>
      <c r="L215" s="527"/>
      <c r="M215" s="209"/>
      <c r="N215" s="501"/>
      <c r="O215" s="501"/>
      <c r="P215" s="203"/>
      <c r="Q215" s="203"/>
      <c r="R215" s="208"/>
      <c r="S215" s="205"/>
      <c r="T215" s="526"/>
      <c r="U215" s="203"/>
      <c r="V215" s="203"/>
      <c r="W215" s="208"/>
      <c r="X215" s="205"/>
      <c r="Y215" s="526"/>
      <c r="Z215" s="203"/>
      <c r="AA215" s="203"/>
      <c r="AB215" s="208"/>
      <c r="AC215" s="205"/>
      <c r="AD215" s="526"/>
      <c r="AE215" s="203"/>
      <c r="AF215" s="203"/>
      <c r="AG215" s="208"/>
      <c r="AH215" s="205"/>
      <c r="AI215" s="526"/>
      <c r="AJ215" s="203"/>
      <c r="AK215" s="203"/>
      <c r="AL215" s="208"/>
      <c r="AM215" s="205"/>
      <c r="AN215" s="526"/>
      <c r="AO215" s="203"/>
      <c r="AP215" s="203"/>
      <c r="AQ215" s="208"/>
      <c r="AR215" s="205"/>
      <c r="AS215" s="526"/>
      <c r="AT215" s="203"/>
      <c r="AU215" s="203"/>
      <c r="AV215" s="208"/>
      <c r="AW215" s="205"/>
      <c r="AX215" s="526"/>
    </row>
    <row r="216" spans="2:50" ht="14.25" customHeight="1">
      <c r="B216" s="501"/>
      <c r="C216" s="203">
        <v>10</v>
      </c>
      <c r="D216" s="206"/>
      <c r="E216" s="203"/>
      <c r="F216" s="203"/>
      <c r="G216" s="208"/>
      <c r="H216" s="526"/>
      <c r="I216" s="209"/>
      <c r="J216" s="209"/>
      <c r="K216" s="210"/>
      <c r="L216" s="527"/>
      <c r="M216" s="209"/>
      <c r="N216" s="501"/>
      <c r="O216" s="501"/>
      <c r="P216" s="203"/>
      <c r="Q216" s="203"/>
      <c r="R216" s="208"/>
      <c r="S216" s="205"/>
      <c r="T216" s="526"/>
      <c r="U216" s="203"/>
      <c r="V216" s="203"/>
      <c r="W216" s="208"/>
      <c r="X216" s="205"/>
      <c r="Y216" s="526"/>
      <c r="Z216" s="203"/>
      <c r="AA216" s="203"/>
      <c r="AB216" s="208"/>
      <c r="AC216" s="205"/>
      <c r="AD216" s="526"/>
      <c r="AE216" s="203"/>
      <c r="AF216" s="203"/>
      <c r="AG216" s="208"/>
      <c r="AH216" s="205"/>
      <c r="AI216" s="526"/>
      <c r="AJ216" s="203"/>
      <c r="AK216" s="203"/>
      <c r="AL216" s="208"/>
      <c r="AM216" s="205"/>
      <c r="AN216" s="526"/>
      <c r="AO216" s="203"/>
      <c r="AP216" s="203"/>
      <c r="AQ216" s="208"/>
      <c r="AR216" s="205"/>
      <c r="AS216" s="526"/>
      <c r="AT216" s="203"/>
      <c r="AU216" s="203"/>
      <c r="AV216" s="208"/>
      <c r="AW216" s="205"/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3"/>
      <c r="W221" s="208"/>
      <c r="X221" s="205"/>
      <c r="Y221" s="526"/>
      <c r="Z221" s="203"/>
      <c r="AA221" s="203"/>
      <c r="AB221" s="208"/>
      <c r="AC221" s="205"/>
      <c r="AD221" s="526"/>
      <c r="AE221" s="203"/>
      <c r="AF221" s="203"/>
      <c r="AG221" s="208"/>
      <c r="AH221" s="205"/>
      <c r="AI221" s="526"/>
      <c r="AJ221" s="203"/>
      <c r="AK221" s="203"/>
      <c r="AL221" s="208"/>
      <c r="AM221" s="205"/>
      <c r="AN221" s="526"/>
      <c r="AO221" s="203"/>
      <c r="AP221" s="203"/>
      <c r="AQ221" s="208"/>
      <c r="AR221" s="205"/>
      <c r="AS221" s="526"/>
      <c r="AT221" s="203"/>
      <c r="AU221" s="203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501" t="s">
        <v>317</v>
      </c>
      <c r="C227" s="203">
        <v>1</v>
      </c>
      <c r="D227" s="206" t="s">
        <v>339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26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27">
        <f>IFERROR(AVERAGE(K227:K241),"-")</f>
        <v>156.97759650182783</v>
      </c>
      <c r="M227" s="209">
        <f>RANK(K227, K$227:$K$241)</f>
        <v>4</v>
      </c>
      <c r="N227" s="501"/>
      <c r="O227" s="501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26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26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26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26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26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26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26">
        <f>AVERAGE(AV227:AV241)</f>
        <v>157.07132066380467</v>
      </c>
    </row>
    <row r="228" spans="2:50" ht="14.25" customHeight="1">
      <c r="B228" s="501"/>
      <c r="C228" s="203">
        <v>2</v>
      </c>
      <c r="D228" s="206" t="s">
        <v>325</v>
      </c>
      <c r="E228" s="203">
        <v>20</v>
      </c>
      <c r="F228" s="203">
        <v>3600</v>
      </c>
      <c r="G228" s="208">
        <f t="shared" si="285"/>
        <v>180</v>
      </c>
      <c r="H228" s="526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27"/>
      <c r="M228" s="209">
        <f>RANK(K228, K$227:$K$241)</f>
        <v>2</v>
      </c>
      <c r="N228" s="501"/>
      <c r="O228" s="501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26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26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26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26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26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26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26"/>
    </row>
    <row r="229" spans="2:50" ht="14.25" customHeight="1">
      <c r="B229" s="501"/>
      <c r="C229" s="203">
        <v>3</v>
      </c>
      <c r="D229" s="206" t="s">
        <v>324</v>
      </c>
      <c r="E229" s="203">
        <v>21</v>
      </c>
      <c r="F229" s="203">
        <v>3600</v>
      </c>
      <c r="G229" s="208">
        <f t="shared" si="285"/>
        <v>171.42857142857142</v>
      </c>
      <c r="H229" s="526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27"/>
      <c r="M229" s="209">
        <f>RANK(K229, K$227:$K$241)</f>
        <v>3</v>
      </c>
      <c r="N229" s="501"/>
      <c r="O229" s="501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26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26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26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26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26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26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26"/>
    </row>
    <row r="230" spans="2:50" ht="14.25" customHeight="1">
      <c r="B230" s="501"/>
      <c r="C230" s="203">
        <v>4</v>
      </c>
      <c r="D230" s="206" t="s">
        <v>335</v>
      </c>
      <c r="E230" s="203">
        <v>19</v>
      </c>
      <c r="F230" s="203">
        <v>3600</v>
      </c>
      <c r="G230" s="208">
        <f t="shared" si="285"/>
        <v>189.47368421052633</v>
      </c>
      <c r="H230" s="526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27"/>
      <c r="M230" s="209">
        <f>RANK(K230, K$227:$K$241)</f>
        <v>1</v>
      </c>
      <c r="N230" s="501"/>
      <c r="O230" s="501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26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26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26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26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26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26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26"/>
    </row>
    <row r="231" spans="2:50" ht="14.25" customHeight="1">
      <c r="B231" s="501"/>
      <c r="C231" s="203">
        <v>5</v>
      </c>
      <c r="D231" s="206"/>
      <c r="E231" s="203"/>
      <c r="F231" s="203"/>
      <c r="G231" s="208"/>
      <c r="H231" s="526"/>
      <c r="I231" s="209"/>
      <c r="J231" s="209"/>
      <c r="K231" s="210"/>
      <c r="L231" s="527"/>
      <c r="M231" s="209"/>
      <c r="N231" s="501"/>
      <c r="O231" s="501"/>
      <c r="P231" s="207"/>
      <c r="Q231" s="203"/>
      <c r="R231" s="208"/>
      <c r="S231" s="205"/>
      <c r="T231" s="526"/>
      <c r="U231" s="207"/>
      <c r="V231" s="203"/>
      <c r="W231" s="208"/>
      <c r="X231" s="205"/>
      <c r="Y231" s="526"/>
      <c r="Z231" s="207"/>
      <c r="AA231" s="203"/>
      <c r="AB231" s="208"/>
      <c r="AC231" s="205"/>
      <c r="AD231" s="526"/>
      <c r="AE231" s="207"/>
      <c r="AF231" s="203"/>
      <c r="AG231" s="208"/>
      <c r="AH231" s="205"/>
      <c r="AI231" s="526"/>
      <c r="AJ231" s="207"/>
      <c r="AK231" s="203"/>
      <c r="AL231" s="208"/>
      <c r="AM231" s="205"/>
      <c r="AN231" s="526"/>
      <c r="AO231" s="207"/>
      <c r="AP231" s="203"/>
      <c r="AQ231" s="208"/>
      <c r="AR231" s="205"/>
      <c r="AS231" s="526"/>
      <c r="AT231" s="207"/>
      <c r="AU231" s="203"/>
      <c r="AV231" s="208"/>
      <c r="AW231" s="205"/>
      <c r="AX231" s="526"/>
    </row>
    <row r="232" spans="2:50" ht="14.25" customHeight="1">
      <c r="B232" s="501"/>
      <c r="C232" s="203">
        <v>6</v>
      </c>
      <c r="D232" s="206"/>
      <c r="E232" s="203"/>
      <c r="F232" s="203"/>
      <c r="G232" s="208"/>
      <c r="H232" s="526"/>
      <c r="I232" s="209"/>
      <c r="J232" s="209"/>
      <c r="K232" s="210"/>
      <c r="L232" s="527"/>
      <c r="M232" s="209"/>
      <c r="N232" s="501"/>
      <c r="O232" s="501"/>
      <c r="P232" s="203"/>
      <c r="Q232" s="203"/>
      <c r="R232" s="208"/>
      <c r="S232" s="205"/>
      <c r="T232" s="526"/>
      <c r="U232" s="203"/>
      <c r="V232" s="203"/>
      <c r="W232" s="208"/>
      <c r="X232" s="205"/>
      <c r="Y232" s="526"/>
      <c r="Z232" s="203"/>
      <c r="AA232" s="203"/>
      <c r="AB232" s="208"/>
      <c r="AC232" s="205"/>
      <c r="AD232" s="526"/>
      <c r="AE232" s="203"/>
      <c r="AF232" s="203"/>
      <c r="AG232" s="208"/>
      <c r="AH232" s="205"/>
      <c r="AI232" s="526"/>
      <c r="AJ232" s="203"/>
      <c r="AK232" s="203"/>
      <c r="AL232" s="208"/>
      <c r="AM232" s="205"/>
      <c r="AN232" s="526"/>
      <c r="AO232" s="203"/>
      <c r="AP232" s="203"/>
      <c r="AQ232" s="208"/>
      <c r="AR232" s="205"/>
      <c r="AS232" s="526"/>
      <c r="AT232" s="203"/>
      <c r="AU232" s="203"/>
      <c r="AV232" s="208"/>
      <c r="AW232" s="205"/>
      <c r="AX232" s="526"/>
    </row>
    <row r="233" spans="2:50" ht="14.25" customHeight="1">
      <c r="B233" s="501"/>
      <c r="C233" s="203">
        <v>7</v>
      </c>
      <c r="D233" s="206"/>
      <c r="E233" s="203"/>
      <c r="F233" s="203"/>
      <c r="G233" s="208"/>
      <c r="H233" s="526"/>
      <c r="I233" s="209"/>
      <c r="J233" s="209"/>
      <c r="K233" s="210"/>
      <c r="L233" s="527"/>
      <c r="M233" s="209"/>
      <c r="N233" s="501"/>
      <c r="O233" s="501"/>
      <c r="P233" s="203"/>
      <c r="Q233" s="203"/>
      <c r="R233" s="208"/>
      <c r="S233" s="205"/>
      <c r="T233" s="526"/>
      <c r="U233" s="203"/>
      <c r="V233" s="203"/>
      <c r="W233" s="208"/>
      <c r="X233" s="205"/>
      <c r="Y233" s="526"/>
      <c r="Z233" s="203"/>
      <c r="AA233" s="203"/>
      <c r="AB233" s="208"/>
      <c r="AC233" s="205"/>
      <c r="AD233" s="526"/>
      <c r="AE233" s="203"/>
      <c r="AF233" s="203"/>
      <c r="AG233" s="208"/>
      <c r="AH233" s="205"/>
      <c r="AI233" s="526"/>
      <c r="AJ233" s="203"/>
      <c r="AK233" s="203"/>
      <c r="AL233" s="208"/>
      <c r="AM233" s="205"/>
      <c r="AN233" s="526"/>
      <c r="AO233" s="203"/>
      <c r="AP233" s="203"/>
      <c r="AQ233" s="208"/>
      <c r="AR233" s="205"/>
      <c r="AS233" s="526"/>
      <c r="AT233" s="203"/>
      <c r="AU233" s="203"/>
      <c r="AV233" s="208"/>
      <c r="AW233" s="205"/>
      <c r="AX233" s="526"/>
    </row>
    <row r="234" spans="2:50" ht="14.25" customHeight="1">
      <c r="B234" s="501"/>
      <c r="C234" s="203">
        <v>8</v>
      </c>
      <c r="D234" s="206"/>
      <c r="E234" s="203"/>
      <c r="F234" s="203"/>
      <c r="G234" s="208"/>
      <c r="H234" s="526"/>
      <c r="I234" s="209"/>
      <c r="J234" s="209"/>
      <c r="K234" s="210"/>
      <c r="L234" s="527"/>
      <c r="M234" s="209"/>
      <c r="N234" s="501"/>
      <c r="O234" s="501"/>
      <c r="P234" s="203"/>
      <c r="Q234" s="203"/>
      <c r="R234" s="208"/>
      <c r="S234" s="205"/>
      <c r="T234" s="526"/>
      <c r="U234" s="203"/>
      <c r="V234" s="203"/>
      <c r="W234" s="208"/>
      <c r="X234" s="205"/>
      <c r="Y234" s="526"/>
      <c r="Z234" s="203"/>
      <c r="AA234" s="203"/>
      <c r="AB234" s="208"/>
      <c r="AC234" s="205"/>
      <c r="AD234" s="526"/>
      <c r="AE234" s="203"/>
      <c r="AF234" s="203"/>
      <c r="AG234" s="208"/>
      <c r="AH234" s="205"/>
      <c r="AI234" s="526"/>
      <c r="AJ234" s="203"/>
      <c r="AK234" s="203"/>
      <c r="AL234" s="208"/>
      <c r="AM234" s="205"/>
      <c r="AN234" s="526"/>
      <c r="AO234" s="203"/>
      <c r="AP234" s="203"/>
      <c r="AQ234" s="208"/>
      <c r="AR234" s="205"/>
      <c r="AS234" s="526"/>
      <c r="AT234" s="203"/>
      <c r="AU234" s="203"/>
      <c r="AV234" s="208"/>
      <c r="AW234" s="205"/>
      <c r="AX234" s="526"/>
    </row>
    <row r="235" spans="2:50" ht="14.25" customHeight="1">
      <c r="B235" s="501"/>
      <c r="C235" s="203">
        <v>9</v>
      </c>
      <c r="D235" s="206"/>
      <c r="E235" s="203"/>
      <c r="F235" s="203"/>
      <c r="G235" s="208"/>
      <c r="H235" s="526"/>
      <c r="I235" s="209"/>
      <c r="J235" s="209"/>
      <c r="K235" s="210"/>
      <c r="L235" s="527"/>
      <c r="M235" s="209"/>
      <c r="N235" s="501"/>
      <c r="O235" s="501"/>
      <c r="P235" s="203"/>
      <c r="Q235" s="203"/>
      <c r="R235" s="208"/>
      <c r="S235" s="205"/>
      <c r="T235" s="526"/>
      <c r="U235" s="203"/>
      <c r="V235" s="203"/>
      <c r="W235" s="208"/>
      <c r="X235" s="205"/>
      <c r="Y235" s="526"/>
      <c r="Z235" s="203"/>
      <c r="AA235" s="203"/>
      <c r="AB235" s="208"/>
      <c r="AC235" s="205"/>
      <c r="AD235" s="526"/>
      <c r="AE235" s="203"/>
      <c r="AF235" s="203"/>
      <c r="AG235" s="208"/>
      <c r="AH235" s="205"/>
      <c r="AI235" s="526"/>
      <c r="AJ235" s="203"/>
      <c r="AK235" s="203"/>
      <c r="AL235" s="208"/>
      <c r="AM235" s="205"/>
      <c r="AN235" s="526"/>
      <c r="AO235" s="203"/>
      <c r="AP235" s="203"/>
      <c r="AQ235" s="208"/>
      <c r="AR235" s="205"/>
      <c r="AS235" s="526"/>
      <c r="AT235" s="203"/>
      <c r="AU235" s="203"/>
      <c r="AV235" s="208"/>
      <c r="AW235" s="205"/>
      <c r="AX235" s="526"/>
    </row>
    <row r="236" spans="2:50" ht="14.25" customHeight="1">
      <c r="B236" s="501"/>
      <c r="C236" s="203">
        <v>10</v>
      </c>
      <c r="D236" s="206"/>
      <c r="E236" s="203"/>
      <c r="F236" s="203"/>
      <c r="G236" s="208"/>
      <c r="H236" s="526"/>
      <c r="I236" s="209"/>
      <c r="J236" s="209"/>
      <c r="K236" s="210"/>
      <c r="L236" s="527"/>
      <c r="M236" s="209"/>
      <c r="N236" s="501"/>
      <c r="O236" s="501"/>
      <c r="P236" s="203"/>
      <c r="Q236" s="203"/>
      <c r="R236" s="208"/>
      <c r="S236" s="205"/>
      <c r="T236" s="526"/>
      <c r="U236" s="203"/>
      <c r="V236" s="203"/>
      <c r="W236" s="208"/>
      <c r="X236" s="205"/>
      <c r="Y236" s="526"/>
      <c r="Z236" s="203"/>
      <c r="AA236" s="203"/>
      <c r="AB236" s="208"/>
      <c r="AC236" s="205"/>
      <c r="AD236" s="526"/>
      <c r="AE236" s="203"/>
      <c r="AF236" s="203"/>
      <c r="AG236" s="208"/>
      <c r="AH236" s="205"/>
      <c r="AI236" s="526"/>
      <c r="AJ236" s="203"/>
      <c r="AK236" s="203"/>
      <c r="AL236" s="208"/>
      <c r="AM236" s="205"/>
      <c r="AN236" s="526"/>
      <c r="AO236" s="203"/>
      <c r="AP236" s="203"/>
      <c r="AQ236" s="208"/>
      <c r="AR236" s="205"/>
      <c r="AS236" s="526"/>
      <c r="AT236" s="203"/>
      <c r="AU236" s="203"/>
      <c r="AV236" s="208"/>
      <c r="AW236" s="205"/>
      <c r="AX236" s="526"/>
    </row>
    <row r="237" spans="2:50" ht="14.25" customHeight="1">
      <c r="B237" s="501"/>
      <c r="C237" s="203">
        <v>11</v>
      </c>
      <c r="D237" s="206"/>
      <c r="E237" s="203"/>
      <c r="F237" s="203"/>
      <c r="G237" s="208"/>
      <c r="H237" s="526"/>
      <c r="I237" s="209"/>
      <c r="J237" s="209"/>
      <c r="K237" s="210"/>
      <c r="L237" s="527"/>
      <c r="M237" s="209"/>
      <c r="N237" s="501"/>
      <c r="O237" s="501"/>
      <c r="P237" s="203"/>
      <c r="Q237" s="203"/>
      <c r="R237" s="208"/>
      <c r="S237" s="205"/>
      <c r="T237" s="526"/>
      <c r="U237" s="203"/>
      <c r="V237" s="203"/>
      <c r="W237" s="208"/>
      <c r="X237" s="205"/>
      <c r="Y237" s="526"/>
      <c r="Z237" s="203"/>
      <c r="AA237" s="203"/>
      <c r="AB237" s="208"/>
      <c r="AC237" s="205"/>
      <c r="AD237" s="526"/>
      <c r="AE237" s="203"/>
      <c r="AF237" s="203"/>
      <c r="AG237" s="208"/>
      <c r="AH237" s="205"/>
      <c r="AI237" s="526"/>
      <c r="AJ237" s="203"/>
      <c r="AK237" s="203"/>
      <c r="AL237" s="208"/>
      <c r="AM237" s="205"/>
      <c r="AN237" s="526"/>
      <c r="AO237" s="203"/>
      <c r="AP237" s="203"/>
      <c r="AQ237" s="208"/>
      <c r="AR237" s="205"/>
      <c r="AS237" s="526"/>
      <c r="AT237" s="203"/>
      <c r="AU237" s="203"/>
      <c r="AV237" s="208"/>
      <c r="AW237" s="205"/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7"/>
      <c r="W241" s="208"/>
      <c r="X241" s="205"/>
      <c r="Y241" s="526"/>
      <c r="Z241" s="203"/>
      <c r="AA241" s="207"/>
      <c r="AB241" s="208"/>
      <c r="AC241" s="205"/>
      <c r="AD241" s="526"/>
      <c r="AE241" s="203"/>
      <c r="AF241" s="207"/>
      <c r="AG241" s="208"/>
      <c r="AH241" s="205"/>
      <c r="AI241" s="526"/>
      <c r="AJ241" s="203"/>
      <c r="AK241" s="207"/>
      <c r="AL241" s="208"/>
      <c r="AM241" s="205"/>
      <c r="AN241" s="526"/>
      <c r="AO241" s="203"/>
      <c r="AP241" s="207"/>
      <c r="AQ241" s="208"/>
      <c r="AR241" s="205"/>
      <c r="AS241" s="526"/>
      <c r="AT241" s="203"/>
      <c r="AU241" s="207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317</v>
      </c>
      <c r="C247" s="203">
        <v>1</v>
      </c>
      <c r="D247" s="206" t="s">
        <v>339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26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27">
        <f>IFERROR(AVERAGE(K247:K261),"-")</f>
        <v>157.1183680563467</v>
      </c>
      <c r="M247" s="209">
        <f>RANK(K247, K$247:$K$261)</f>
        <v>4</v>
      </c>
      <c r="N247" s="501"/>
      <c r="O247" s="501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26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26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26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26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26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26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26">
        <f>AVERAGE(AV247:AV261)</f>
        <v>157.14137954899161</v>
      </c>
    </row>
    <row r="248" spans="2:50" ht="14.25" customHeight="1">
      <c r="B248" s="501"/>
      <c r="C248" s="203">
        <v>2</v>
      </c>
      <c r="D248" s="206" t="s">
        <v>325</v>
      </c>
      <c r="E248" s="203">
        <v>20</v>
      </c>
      <c r="F248" s="203">
        <v>3600</v>
      </c>
      <c r="G248" s="208">
        <f t="shared" si="311"/>
        <v>180</v>
      </c>
      <c r="H248" s="526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27"/>
      <c r="M248" s="209">
        <f>RANK(K248, K$247:$K$261)</f>
        <v>2</v>
      </c>
      <c r="N248" s="501"/>
      <c r="O248" s="501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26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26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26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26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26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26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26"/>
    </row>
    <row r="249" spans="2:50" ht="14.25" customHeight="1">
      <c r="B249" s="501"/>
      <c r="C249" s="203">
        <v>3</v>
      </c>
      <c r="D249" s="206" t="s">
        <v>324</v>
      </c>
      <c r="E249" s="203">
        <v>21</v>
      </c>
      <c r="F249" s="203">
        <v>3600</v>
      </c>
      <c r="G249" s="208">
        <f t="shared" si="311"/>
        <v>171.42857142857142</v>
      </c>
      <c r="H249" s="526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27"/>
      <c r="M249" s="209">
        <f>RANK(K249, K$247:$K$261)</f>
        <v>3</v>
      </c>
      <c r="N249" s="501"/>
      <c r="O249" s="501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26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26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26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26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26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26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26"/>
    </row>
    <row r="250" spans="2:50" ht="14.25" customHeight="1">
      <c r="B250" s="501"/>
      <c r="C250" s="203">
        <v>4</v>
      </c>
      <c r="D250" s="206" t="s">
        <v>335</v>
      </c>
      <c r="E250" s="203">
        <v>19</v>
      </c>
      <c r="F250" s="203">
        <v>3600</v>
      </c>
      <c r="G250" s="208">
        <f t="shared" si="311"/>
        <v>189.47368421052633</v>
      </c>
      <c r="H250" s="526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27"/>
      <c r="M250" s="209">
        <f>RANK(K250, K$247:$K$261)</f>
        <v>1</v>
      </c>
      <c r="N250" s="501"/>
      <c r="O250" s="501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26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26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26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26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26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26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26"/>
    </row>
    <row r="251" spans="2:50" ht="14.25" customHeight="1">
      <c r="B251" s="501"/>
      <c r="C251" s="203">
        <v>5</v>
      </c>
      <c r="D251" s="206"/>
      <c r="E251" s="203"/>
      <c r="F251" s="203"/>
      <c r="G251" s="208"/>
      <c r="H251" s="526"/>
      <c r="I251" s="209"/>
      <c r="J251" s="209"/>
      <c r="K251" s="210"/>
      <c r="L251" s="527"/>
      <c r="M251" s="209"/>
      <c r="N251" s="501"/>
      <c r="O251" s="501"/>
      <c r="P251" s="207"/>
      <c r="Q251" s="207"/>
      <c r="R251" s="208"/>
      <c r="S251" s="205"/>
      <c r="T251" s="526"/>
      <c r="U251" s="207"/>
      <c r="V251" s="207"/>
      <c r="W251" s="208"/>
      <c r="X251" s="205"/>
      <c r="Y251" s="526"/>
      <c r="Z251" s="207"/>
      <c r="AA251" s="207"/>
      <c r="AB251" s="208"/>
      <c r="AC251" s="205"/>
      <c r="AD251" s="526"/>
      <c r="AE251" s="207"/>
      <c r="AF251" s="207"/>
      <c r="AG251" s="208"/>
      <c r="AH251" s="205"/>
      <c r="AI251" s="526"/>
      <c r="AJ251" s="207"/>
      <c r="AK251" s="207"/>
      <c r="AL251" s="208"/>
      <c r="AM251" s="205"/>
      <c r="AN251" s="526"/>
      <c r="AO251" s="207"/>
      <c r="AP251" s="207"/>
      <c r="AQ251" s="208"/>
      <c r="AR251" s="205"/>
      <c r="AS251" s="526"/>
      <c r="AT251" s="207"/>
      <c r="AU251" s="207"/>
      <c r="AV251" s="208"/>
      <c r="AW251" s="205"/>
      <c r="AX251" s="526"/>
    </row>
    <row r="252" spans="2:50" ht="14.25" customHeight="1">
      <c r="B252" s="501"/>
      <c r="C252" s="203">
        <v>6</v>
      </c>
      <c r="D252" s="206"/>
      <c r="E252" s="203"/>
      <c r="F252" s="203"/>
      <c r="G252" s="208"/>
      <c r="H252" s="526"/>
      <c r="I252" s="209"/>
      <c r="J252" s="209"/>
      <c r="K252" s="210"/>
      <c r="L252" s="527"/>
      <c r="M252" s="209"/>
      <c r="N252" s="501"/>
      <c r="O252" s="501"/>
      <c r="P252" s="207"/>
      <c r="Q252" s="207"/>
      <c r="R252" s="208"/>
      <c r="S252" s="205"/>
      <c r="T252" s="526"/>
      <c r="U252" s="207"/>
      <c r="V252" s="207"/>
      <c r="W252" s="208"/>
      <c r="X252" s="205"/>
      <c r="Y252" s="526"/>
      <c r="Z252" s="207"/>
      <c r="AA252" s="207"/>
      <c r="AB252" s="208"/>
      <c r="AC252" s="205"/>
      <c r="AD252" s="526"/>
      <c r="AE252" s="207"/>
      <c r="AF252" s="207"/>
      <c r="AG252" s="208"/>
      <c r="AH252" s="205"/>
      <c r="AI252" s="526"/>
      <c r="AJ252" s="207"/>
      <c r="AK252" s="207"/>
      <c r="AL252" s="208"/>
      <c r="AM252" s="205"/>
      <c r="AN252" s="526"/>
      <c r="AO252" s="207"/>
      <c r="AP252" s="207"/>
      <c r="AQ252" s="208"/>
      <c r="AR252" s="205"/>
      <c r="AS252" s="526"/>
      <c r="AT252" s="207"/>
      <c r="AU252" s="207"/>
      <c r="AV252" s="208"/>
      <c r="AW252" s="205"/>
      <c r="AX252" s="526"/>
    </row>
    <row r="253" spans="2:50" ht="14.25" customHeight="1">
      <c r="B253" s="501"/>
      <c r="C253" s="203">
        <v>7</v>
      </c>
      <c r="D253" s="206"/>
      <c r="E253" s="203"/>
      <c r="F253" s="203"/>
      <c r="G253" s="208"/>
      <c r="H253" s="526"/>
      <c r="I253" s="209"/>
      <c r="J253" s="209"/>
      <c r="K253" s="210"/>
      <c r="L253" s="527"/>
      <c r="M253" s="209"/>
      <c r="N253" s="501"/>
      <c r="O253" s="501"/>
      <c r="P253" s="207"/>
      <c r="Q253" s="207"/>
      <c r="R253" s="208"/>
      <c r="S253" s="205"/>
      <c r="T253" s="526"/>
      <c r="U253" s="207"/>
      <c r="V253" s="207"/>
      <c r="W253" s="208"/>
      <c r="X253" s="205"/>
      <c r="Y253" s="526"/>
      <c r="Z253" s="207"/>
      <c r="AA253" s="207"/>
      <c r="AB253" s="208"/>
      <c r="AC253" s="205"/>
      <c r="AD253" s="526"/>
      <c r="AE253" s="207"/>
      <c r="AF253" s="207"/>
      <c r="AG253" s="208"/>
      <c r="AH253" s="205"/>
      <c r="AI253" s="526"/>
      <c r="AJ253" s="207"/>
      <c r="AK253" s="207"/>
      <c r="AL253" s="208"/>
      <c r="AM253" s="205"/>
      <c r="AN253" s="526"/>
      <c r="AO253" s="207"/>
      <c r="AP253" s="207"/>
      <c r="AQ253" s="208"/>
      <c r="AR253" s="205"/>
      <c r="AS253" s="526"/>
      <c r="AT253" s="207"/>
      <c r="AU253" s="207"/>
      <c r="AV253" s="208"/>
      <c r="AW253" s="205"/>
      <c r="AX253" s="526"/>
    </row>
    <row r="254" spans="2:50" ht="14.25" customHeight="1">
      <c r="B254" s="501"/>
      <c r="C254" s="203">
        <v>8</v>
      </c>
      <c r="D254" s="206"/>
      <c r="E254" s="203"/>
      <c r="F254" s="203"/>
      <c r="G254" s="208"/>
      <c r="H254" s="526"/>
      <c r="I254" s="209"/>
      <c r="J254" s="209"/>
      <c r="K254" s="210"/>
      <c r="L254" s="527"/>
      <c r="M254" s="209"/>
      <c r="N254" s="501"/>
      <c r="O254" s="501"/>
      <c r="P254" s="207"/>
      <c r="Q254" s="207"/>
      <c r="R254" s="208"/>
      <c r="S254" s="205"/>
      <c r="T254" s="526"/>
      <c r="U254" s="207"/>
      <c r="V254" s="207"/>
      <c r="W254" s="208"/>
      <c r="X254" s="205"/>
      <c r="Y254" s="526"/>
      <c r="Z254" s="207"/>
      <c r="AA254" s="207"/>
      <c r="AB254" s="208"/>
      <c r="AC254" s="205"/>
      <c r="AD254" s="526"/>
      <c r="AE254" s="207"/>
      <c r="AF254" s="207"/>
      <c r="AG254" s="208"/>
      <c r="AH254" s="205"/>
      <c r="AI254" s="526"/>
      <c r="AJ254" s="207"/>
      <c r="AK254" s="207"/>
      <c r="AL254" s="208"/>
      <c r="AM254" s="205"/>
      <c r="AN254" s="526"/>
      <c r="AO254" s="207"/>
      <c r="AP254" s="207"/>
      <c r="AQ254" s="208"/>
      <c r="AR254" s="205"/>
      <c r="AS254" s="526"/>
      <c r="AT254" s="207"/>
      <c r="AU254" s="207"/>
      <c r="AV254" s="208"/>
      <c r="AW254" s="205"/>
      <c r="AX254" s="526"/>
    </row>
    <row r="255" spans="2:50" ht="14.25" customHeight="1">
      <c r="B255" s="501"/>
      <c r="C255" s="203">
        <v>9</v>
      </c>
      <c r="D255" s="206"/>
      <c r="E255" s="203"/>
      <c r="F255" s="203"/>
      <c r="G255" s="208"/>
      <c r="H255" s="526"/>
      <c r="I255" s="209"/>
      <c r="J255" s="209"/>
      <c r="K255" s="210"/>
      <c r="L255" s="527"/>
      <c r="M255" s="209"/>
      <c r="N255" s="501"/>
      <c r="O255" s="501"/>
      <c r="P255" s="207"/>
      <c r="Q255" s="207"/>
      <c r="R255" s="208"/>
      <c r="S255" s="205"/>
      <c r="T255" s="526"/>
      <c r="U255" s="207"/>
      <c r="V255" s="207"/>
      <c r="W255" s="208"/>
      <c r="X255" s="205"/>
      <c r="Y255" s="526"/>
      <c r="Z255" s="207"/>
      <c r="AA255" s="207"/>
      <c r="AB255" s="208"/>
      <c r="AC255" s="205"/>
      <c r="AD255" s="526"/>
      <c r="AE255" s="207"/>
      <c r="AF255" s="207"/>
      <c r="AG255" s="208"/>
      <c r="AH255" s="205"/>
      <c r="AI255" s="526"/>
      <c r="AJ255" s="207"/>
      <c r="AK255" s="207"/>
      <c r="AL255" s="208"/>
      <c r="AM255" s="205"/>
      <c r="AN255" s="526"/>
      <c r="AO255" s="207"/>
      <c r="AP255" s="207"/>
      <c r="AQ255" s="208"/>
      <c r="AR255" s="205"/>
      <c r="AS255" s="526"/>
      <c r="AT255" s="207"/>
      <c r="AU255" s="207"/>
      <c r="AV255" s="208"/>
      <c r="AW255" s="205"/>
      <c r="AX255" s="526"/>
    </row>
    <row r="256" spans="2:50" ht="14.25" customHeight="1">
      <c r="B256" s="501"/>
      <c r="C256" s="203">
        <v>10</v>
      </c>
      <c r="D256" s="206"/>
      <c r="E256" s="203"/>
      <c r="F256" s="203"/>
      <c r="G256" s="208"/>
      <c r="H256" s="526"/>
      <c r="I256" s="209"/>
      <c r="J256" s="209"/>
      <c r="K256" s="210"/>
      <c r="L256" s="527"/>
      <c r="M256" s="209"/>
      <c r="N256" s="501"/>
      <c r="O256" s="501"/>
      <c r="P256" s="203"/>
      <c r="Q256" s="203"/>
      <c r="R256" s="208"/>
      <c r="S256" s="205"/>
      <c r="T256" s="526"/>
      <c r="U256" s="203"/>
      <c r="V256" s="203"/>
      <c r="W256" s="208"/>
      <c r="X256" s="205"/>
      <c r="Y256" s="526"/>
      <c r="Z256" s="203"/>
      <c r="AA256" s="203"/>
      <c r="AB256" s="208"/>
      <c r="AC256" s="205"/>
      <c r="AD256" s="526"/>
      <c r="AE256" s="203"/>
      <c r="AF256" s="203"/>
      <c r="AG256" s="208"/>
      <c r="AH256" s="205"/>
      <c r="AI256" s="526"/>
      <c r="AJ256" s="203"/>
      <c r="AK256" s="203"/>
      <c r="AL256" s="208"/>
      <c r="AM256" s="205"/>
      <c r="AN256" s="526"/>
      <c r="AO256" s="203"/>
      <c r="AP256" s="203"/>
      <c r="AQ256" s="208"/>
      <c r="AR256" s="205"/>
      <c r="AS256" s="526"/>
      <c r="AT256" s="203"/>
      <c r="AU256" s="203"/>
      <c r="AV256" s="208"/>
      <c r="AW256" s="205"/>
      <c r="AX256" s="526"/>
    </row>
    <row r="257" spans="2:50" ht="14.25" customHeight="1">
      <c r="B257" s="501"/>
      <c r="C257" s="203">
        <v>11</v>
      </c>
      <c r="D257" s="206"/>
      <c r="E257" s="203"/>
      <c r="F257" s="203"/>
      <c r="G257" s="208"/>
      <c r="H257" s="526"/>
      <c r="I257" s="209"/>
      <c r="J257" s="209"/>
      <c r="K257" s="210"/>
      <c r="L257" s="527"/>
      <c r="M257" s="209"/>
      <c r="N257" s="501"/>
      <c r="O257" s="501"/>
      <c r="P257" s="203"/>
      <c r="Q257" s="203"/>
      <c r="R257" s="208"/>
      <c r="S257" s="205"/>
      <c r="T257" s="526"/>
      <c r="U257" s="203"/>
      <c r="V257" s="203"/>
      <c r="W257" s="208"/>
      <c r="X257" s="205"/>
      <c r="Y257" s="526"/>
      <c r="Z257" s="203"/>
      <c r="AA257" s="203"/>
      <c r="AB257" s="208"/>
      <c r="AC257" s="205"/>
      <c r="AD257" s="526"/>
      <c r="AE257" s="203"/>
      <c r="AF257" s="203"/>
      <c r="AG257" s="208"/>
      <c r="AH257" s="205"/>
      <c r="AI257" s="526"/>
      <c r="AJ257" s="203"/>
      <c r="AK257" s="203"/>
      <c r="AL257" s="208"/>
      <c r="AM257" s="205"/>
      <c r="AN257" s="526"/>
      <c r="AO257" s="203"/>
      <c r="AP257" s="203"/>
      <c r="AQ257" s="208"/>
      <c r="AR257" s="205"/>
      <c r="AS257" s="526"/>
      <c r="AT257" s="203"/>
      <c r="AU257" s="203"/>
      <c r="AV257" s="208"/>
      <c r="AW257" s="205"/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3"/>
      <c r="Q258" s="203"/>
      <c r="R258" s="208"/>
      <c r="S258" s="205"/>
      <c r="T258" s="526"/>
      <c r="U258" s="203"/>
      <c r="V258" s="203"/>
      <c r="W258" s="208"/>
      <c r="X258" s="205"/>
      <c r="Y258" s="526"/>
      <c r="Z258" s="203"/>
      <c r="AA258" s="203"/>
      <c r="AB258" s="208"/>
      <c r="AC258" s="205"/>
      <c r="AD258" s="526"/>
      <c r="AE258" s="203"/>
      <c r="AF258" s="203"/>
      <c r="AG258" s="208"/>
      <c r="AH258" s="205"/>
      <c r="AI258" s="526"/>
      <c r="AJ258" s="203"/>
      <c r="AK258" s="203"/>
      <c r="AL258" s="208"/>
      <c r="AM258" s="205"/>
      <c r="AN258" s="526"/>
      <c r="AO258" s="203"/>
      <c r="AP258" s="203"/>
      <c r="AQ258" s="208"/>
      <c r="AR258" s="205"/>
      <c r="AS258" s="526"/>
      <c r="AT258" s="203"/>
      <c r="AU258" s="203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3"/>
      <c r="Q259" s="203"/>
      <c r="R259" s="208"/>
      <c r="S259" s="205"/>
      <c r="T259" s="526"/>
      <c r="U259" s="203"/>
      <c r="V259" s="203"/>
      <c r="W259" s="208"/>
      <c r="X259" s="205"/>
      <c r="Y259" s="526"/>
      <c r="Z259" s="203"/>
      <c r="AA259" s="203"/>
      <c r="AB259" s="208"/>
      <c r="AC259" s="205"/>
      <c r="AD259" s="526"/>
      <c r="AE259" s="203"/>
      <c r="AF259" s="203"/>
      <c r="AG259" s="208"/>
      <c r="AH259" s="205"/>
      <c r="AI259" s="526"/>
      <c r="AJ259" s="203"/>
      <c r="AK259" s="203"/>
      <c r="AL259" s="208"/>
      <c r="AM259" s="205"/>
      <c r="AN259" s="526"/>
      <c r="AO259" s="203"/>
      <c r="AP259" s="203"/>
      <c r="AQ259" s="208"/>
      <c r="AR259" s="205"/>
      <c r="AS259" s="526"/>
      <c r="AT259" s="203"/>
      <c r="AU259" s="203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3"/>
      <c r="Q260" s="203"/>
      <c r="R260" s="208"/>
      <c r="S260" s="205"/>
      <c r="T260" s="526"/>
      <c r="U260" s="203"/>
      <c r="V260" s="203"/>
      <c r="W260" s="208"/>
      <c r="X260" s="205"/>
      <c r="Y260" s="526"/>
      <c r="Z260" s="203"/>
      <c r="AA260" s="203"/>
      <c r="AB260" s="208"/>
      <c r="AC260" s="205"/>
      <c r="AD260" s="526"/>
      <c r="AE260" s="203"/>
      <c r="AF260" s="203"/>
      <c r="AG260" s="208"/>
      <c r="AH260" s="205"/>
      <c r="AI260" s="526"/>
      <c r="AJ260" s="203"/>
      <c r="AK260" s="203"/>
      <c r="AL260" s="208"/>
      <c r="AM260" s="205"/>
      <c r="AN260" s="526"/>
      <c r="AO260" s="203"/>
      <c r="AP260" s="203"/>
      <c r="AQ260" s="208"/>
      <c r="AR260" s="205"/>
      <c r="AS260" s="526"/>
      <c r="AT260" s="203"/>
      <c r="AU260" s="203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3"/>
      <c r="Q261" s="207"/>
      <c r="R261" s="208"/>
      <c r="S261" s="205"/>
      <c r="T261" s="526"/>
      <c r="U261" s="203"/>
      <c r="V261" s="203"/>
      <c r="W261" s="208"/>
      <c r="X261" s="205"/>
      <c r="Y261" s="526"/>
      <c r="Z261" s="203"/>
      <c r="AA261" s="203"/>
      <c r="AB261" s="208"/>
      <c r="AC261" s="205"/>
      <c r="AD261" s="526"/>
      <c r="AE261" s="203"/>
      <c r="AF261" s="203"/>
      <c r="AG261" s="208"/>
      <c r="AH261" s="205"/>
      <c r="AI261" s="526"/>
      <c r="AJ261" s="203"/>
      <c r="AK261" s="203"/>
      <c r="AL261" s="208"/>
      <c r="AM261" s="205"/>
      <c r="AN261" s="526"/>
      <c r="AO261" s="203"/>
      <c r="AP261" s="203"/>
      <c r="AQ261" s="208"/>
      <c r="AR261" s="205"/>
      <c r="AS261" s="526"/>
      <c r="AT261" s="203"/>
      <c r="AU261" s="203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317</v>
      </c>
      <c r="C267" s="203">
        <v>1</v>
      </c>
      <c r="D267" s="206" t="s">
        <v>339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26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27">
        <f>IFERROR(AVERAGE(K267:K281),"-")</f>
        <v>156.38670707806128</v>
      </c>
      <c r="M267" s="209">
        <f>RANK(K267, K$267:$K$281)</f>
        <v>5</v>
      </c>
      <c r="N267" s="501"/>
      <c r="O267" s="501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26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26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26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26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26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26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26">
        <f>AVERAGE(AV267:AV281)</f>
        <v>156.71267743993781</v>
      </c>
    </row>
    <row r="268" spans="2:50" ht="14.25" customHeight="1">
      <c r="B268" s="501"/>
      <c r="C268" s="203">
        <v>2</v>
      </c>
      <c r="D268" s="206" t="s">
        <v>325</v>
      </c>
      <c r="E268" s="203">
        <v>20</v>
      </c>
      <c r="F268" s="203">
        <v>3600</v>
      </c>
      <c r="G268" s="208">
        <f t="shared" si="337"/>
        <v>180</v>
      </c>
      <c r="H268" s="526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27"/>
      <c r="M268" s="209">
        <f>RANK(K268, K$267:$K$281)</f>
        <v>2</v>
      </c>
      <c r="N268" s="501"/>
      <c r="O268" s="501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26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26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26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26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26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26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26"/>
    </row>
    <row r="269" spans="2:50" ht="14.25" customHeight="1">
      <c r="B269" s="501"/>
      <c r="C269" s="203">
        <v>3</v>
      </c>
      <c r="D269" s="206" t="s">
        <v>324</v>
      </c>
      <c r="E269" s="203">
        <v>21</v>
      </c>
      <c r="F269" s="203">
        <v>3600</v>
      </c>
      <c r="G269" s="208">
        <f t="shared" si="337"/>
        <v>171.42857142857142</v>
      </c>
      <c r="H269" s="526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27"/>
      <c r="M269" s="209">
        <f>RANK(K269, K$267:$K$281)</f>
        <v>3</v>
      </c>
      <c r="N269" s="501"/>
      <c r="O269" s="501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26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26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26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26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26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26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26"/>
    </row>
    <row r="270" spans="2:50" ht="14.25" customHeight="1">
      <c r="B270" s="501"/>
      <c r="C270" s="203">
        <v>4</v>
      </c>
      <c r="D270" s="206" t="s">
        <v>335</v>
      </c>
      <c r="E270" s="203">
        <v>19</v>
      </c>
      <c r="F270" s="203">
        <v>3600</v>
      </c>
      <c r="G270" s="208">
        <f t="shared" si="337"/>
        <v>189.47368421052633</v>
      </c>
      <c r="H270" s="526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27"/>
      <c r="M270" s="209">
        <f>RANK(K270, K$267:$K$281)</f>
        <v>1</v>
      </c>
      <c r="N270" s="501"/>
      <c r="O270" s="501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26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26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26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26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26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26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26"/>
    </row>
    <row r="271" spans="2:50" ht="14.25" customHeight="1">
      <c r="B271" s="501"/>
      <c r="C271" s="203">
        <v>5</v>
      </c>
      <c r="D271" s="206" t="s">
        <v>334</v>
      </c>
      <c r="E271" s="203">
        <v>21</v>
      </c>
      <c r="F271" s="203">
        <v>3600</v>
      </c>
      <c r="G271" s="208">
        <f t="shared" si="337"/>
        <v>171.42857142857142</v>
      </c>
      <c r="H271" s="526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27"/>
      <c r="M271" s="209">
        <f>RANK(K271, K$267:$K$281)</f>
        <v>4</v>
      </c>
      <c r="N271" s="501"/>
      <c r="O271" s="501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26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26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26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26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26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26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26"/>
    </row>
    <row r="272" spans="2:50" ht="14.25" customHeight="1">
      <c r="B272" s="501"/>
      <c r="C272" s="203">
        <v>6</v>
      </c>
      <c r="D272" s="206"/>
      <c r="E272" s="203"/>
      <c r="F272" s="203"/>
      <c r="G272" s="208"/>
      <c r="H272" s="526"/>
      <c r="I272" s="209"/>
      <c r="J272" s="209"/>
      <c r="K272" s="210"/>
      <c r="L272" s="527"/>
      <c r="M272" s="209"/>
      <c r="N272" s="501"/>
      <c r="O272" s="501"/>
      <c r="P272" s="207"/>
      <c r="Q272" s="207"/>
      <c r="R272" s="208"/>
      <c r="S272" s="205"/>
      <c r="T272" s="526"/>
      <c r="U272" s="207"/>
      <c r="V272" s="207"/>
      <c r="W272" s="208"/>
      <c r="X272" s="205"/>
      <c r="Y272" s="526"/>
      <c r="Z272" s="207"/>
      <c r="AA272" s="207"/>
      <c r="AB272" s="208"/>
      <c r="AC272" s="205"/>
      <c r="AD272" s="526"/>
      <c r="AE272" s="207"/>
      <c r="AF272" s="207"/>
      <c r="AG272" s="208"/>
      <c r="AH272" s="205"/>
      <c r="AI272" s="526"/>
      <c r="AJ272" s="207"/>
      <c r="AK272" s="207"/>
      <c r="AL272" s="208"/>
      <c r="AM272" s="205"/>
      <c r="AN272" s="526"/>
      <c r="AO272" s="207"/>
      <c r="AP272" s="207"/>
      <c r="AQ272" s="208"/>
      <c r="AR272" s="205"/>
      <c r="AS272" s="526"/>
      <c r="AT272" s="207"/>
      <c r="AU272" s="207"/>
      <c r="AV272" s="208"/>
      <c r="AW272" s="205"/>
      <c r="AX272" s="526"/>
    </row>
    <row r="273" spans="2:50" ht="14.25" customHeight="1">
      <c r="B273" s="501"/>
      <c r="C273" s="203">
        <v>7</v>
      </c>
      <c r="D273" s="206"/>
      <c r="E273" s="203"/>
      <c r="F273" s="203"/>
      <c r="G273" s="208"/>
      <c r="H273" s="526"/>
      <c r="I273" s="209"/>
      <c r="J273" s="209"/>
      <c r="K273" s="210"/>
      <c r="L273" s="527"/>
      <c r="M273" s="209"/>
      <c r="N273" s="501"/>
      <c r="O273" s="501"/>
      <c r="P273" s="207"/>
      <c r="Q273" s="207"/>
      <c r="R273" s="208"/>
      <c r="S273" s="205"/>
      <c r="T273" s="526"/>
      <c r="U273" s="207"/>
      <c r="V273" s="207"/>
      <c r="W273" s="208"/>
      <c r="X273" s="205"/>
      <c r="Y273" s="526"/>
      <c r="Z273" s="207"/>
      <c r="AA273" s="207"/>
      <c r="AB273" s="208"/>
      <c r="AC273" s="205"/>
      <c r="AD273" s="526"/>
      <c r="AE273" s="207"/>
      <c r="AF273" s="207"/>
      <c r="AG273" s="208"/>
      <c r="AH273" s="205"/>
      <c r="AI273" s="526"/>
      <c r="AJ273" s="207"/>
      <c r="AK273" s="207"/>
      <c r="AL273" s="208"/>
      <c r="AM273" s="205"/>
      <c r="AN273" s="526"/>
      <c r="AO273" s="207"/>
      <c r="AP273" s="207"/>
      <c r="AQ273" s="208"/>
      <c r="AR273" s="205"/>
      <c r="AS273" s="526"/>
      <c r="AT273" s="207"/>
      <c r="AU273" s="207"/>
      <c r="AV273" s="208"/>
      <c r="AW273" s="205"/>
      <c r="AX273" s="526"/>
    </row>
    <row r="274" spans="2:50" ht="14.25" customHeight="1">
      <c r="B274" s="501"/>
      <c r="C274" s="203">
        <v>8</v>
      </c>
      <c r="D274" s="206"/>
      <c r="E274" s="203"/>
      <c r="F274" s="203"/>
      <c r="G274" s="208"/>
      <c r="H274" s="526"/>
      <c r="I274" s="209"/>
      <c r="J274" s="209"/>
      <c r="K274" s="210"/>
      <c r="L274" s="527"/>
      <c r="M274" s="209"/>
      <c r="N274" s="501"/>
      <c r="O274" s="501"/>
      <c r="P274" s="207"/>
      <c r="Q274" s="207"/>
      <c r="R274" s="208"/>
      <c r="S274" s="205"/>
      <c r="T274" s="526"/>
      <c r="U274" s="207"/>
      <c r="V274" s="207"/>
      <c r="W274" s="208"/>
      <c r="X274" s="205"/>
      <c r="Y274" s="526"/>
      <c r="Z274" s="207"/>
      <c r="AA274" s="207"/>
      <c r="AB274" s="208"/>
      <c r="AC274" s="205"/>
      <c r="AD274" s="526"/>
      <c r="AE274" s="207"/>
      <c r="AF274" s="207"/>
      <c r="AG274" s="208"/>
      <c r="AH274" s="205"/>
      <c r="AI274" s="526"/>
      <c r="AJ274" s="207"/>
      <c r="AK274" s="207"/>
      <c r="AL274" s="208"/>
      <c r="AM274" s="205"/>
      <c r="AN274" s="526"/>
      <c r="AO274" s="207"/>
      <c r="AP274" s="207"/>
      <c r="AQ274" s="208"/>
      <c r="AR274" s="205"/>
      <c r="AS274" s="526"/>
      <c r="AT274" s="207"/>
      <c r="AU274" s="207"/>
      <c r="AV274" s="208"/>
      <c r="AW274" s="205"/>
      <c r="AX274" s="526"/>
    </row>
    <row r="275" spans="2:50" ht="14.25" customHeight="1">
      <c r="B275" s="501"/>
      <c r="C275" s="203">
        <v>9</v>
      </c>
      <c r="D275" s="206"/>
      <c r="E275" s="203"/>
      <c r="F275" s="203"/>
      <c r="G275" s="208"/>
      <c r="H275" s="526"/>
      <c r="I275" s="209"/>
      <c r="J275" s="209"/>
      <c r="K275" s="210"/>
      <c r="L275" s="527"/>
      <c r="M275" s="209"/>
      <c r="N275" s="501"/>
      <c r="O275" s="501"/>
      <c r="P275" s="207"/>
      <c r="Q275" s="207"/>
      <c r="R275" s="208"/>
      <c r="S275" s="205"/>
      <c r="T275" s="526"/>
      <c r="U275" s="207"/>
      <c r="V275" s="207"/>
      <c r="W275" s="208"/>
      <c r="X275" s="205"/>
      <c r="Y275" s="526"/>
      <c r="Z275" s="207"/>
      <c r="AA275" s="207"/>
      <c r="AB275" s="208"/>
      <c r="AC275" s="205"/>
      <c r="AD275" s="526"/>
      <c r="AE275" s="207"/>
      <c r="AF275" s="207"/>
      <c r="AG275" s="208"/>
      <c r="AH275" s="205"/>
      <c r="AI275" s="526"/>
      <c r="AJ275" s="207"/>
      <c r="AK275" s="207"/>
      <c r="AL275" s="208"/>
      <c r="AM275" s="205"/>
      <c r="AN275" s="526"/>
      <c r="AO275" s="207"/>
      <c r="AP275" s="207"/>
      <c r="AQ275" s="208"/>
      <c r="AR275" s="205"/>
      <c r="AS275" s="526"/>
      <c r="AT275" s="207"/>
      <c r="AU275" s="207"/>
      <c r="AV275" s="208"/>
      <c r="AW275" s="205"/>
      <c r="AX275" s="526"/>
    </row>
    <row r="276" spans="2:50" ht="14.25" customHeight="1">
      <c r="B276" s="501"/>
      <c r="C276" s="203">
        <v>10</v>
      </c>
      <c r="D276" s="206"/>
      <c r="E276" s="203"/>
      <c r="F276" s="203"/>
      <c r="G276" s="208"/>
      <c r="H276" s="526"/>
      <c r="I276" s="209"/>
      <c r="J276" s="209"/>
      <c r="K276" s="210"/>
      <c r="L276" s="527"/>
      <c r="M276" s="209"/>
      <c r="N276" s="501"/>
      <c r="O276" s="501"/>
      <c r="P276" s="207"/>
      <c r="Q276" s="207"/>
      <c r="R276" s="208"/>
      <c r="S276" s="205"/>
      <c r="T276" s="526"/>
      <c r="U276" s="207"/>
      <c r="V276" s="207"/>
      <c r="W276" s="208"/>
      <c r="X276" s="205"/>
      <c r="Y276" s="526"/>
      <c r="Z276" s="207"/>
      <c r="AA276" s="207"/>
      <c r="AB276" s="208"/>
      <c r="AC276" s="205"/>
      <c r="AD276" s="526"/>
      <c r="AE276" s="207"/>
      <c r="AF276" s="207"/>
      <c r="AG276" s="208"/>
      <c r="AH276" s="205"/>
      <c r="AI276" s="526"/>
      <c r="AJ276" s="207"/>
      <c r="AK276" s="207"/>
      <c r="AL276" s="208"/>
      <c r="AM276" s="205"/>
      <c r="AN276" s="526"/>
      <c r="AO276" s="207"/>
      <c r="AP276" s="207"/>
      <c r="AQ276" s="208"/>
      <c r="AR276" s="205"/>
      <c r="AS276" s="526"/>
      <c r="AT276" s="207"/>
      <c r="AU276" s="207"/>
      <c r="AV276" s="208"/>
      <c r="AW276" s="205"/>
      <c r="AX276" s="526"/>
    </row>
    <row r="277" spans="2:50" ht="14.25" customHeight="1">
      <c r="B277" s="501"/>
      <c r="C277" s="203">
        <v>11</v>
      </c>
      <c r="D277" s="206"/>
      <c r="E277" s="203"/>
      <c r="F277" s="203"/>
      <c r="G277" s="208"/>
      <c r="H277" s="526"/>
      <c r="I277" s="209"/>
      <c r="J277" s="209"/>
      <c r="K277" s="210"/>
      <c r="L277" s="527"/>
      <c r="M277" s="209"/>
      <c r="N277" s="501"/>
      <c r="O277" s="501"/>
      <c r="P277" s="207"/>
      <c r="Q277" s="207"/>
      <c r="R277" s="208"/>
      <c r="S277" s="205"/>
      <c r="T277" s="526"/>
      <c r="U277" s="207"/>
      <c r="V277" s="207"/>
      <c r="W277" s="208"/>
      <c r="X277" s="205"/>
      <c r="Y277" s="526"/>
      <c r="Z277" s="207"/>
      <c r="AA277" s="207"/>
      <c r="AB277" s="208"/>
      <c r="AC277" s="205"/>
      <c r="AD277" s="526"/>
      <c r="AE277" s="207"/>
      <c r="AF277" s="207"/>
      <c r="AG277" s="208"/>
      <c r="AH277" s="205"/>
      <c r="AI277" s="526"/>
      <c r="AJ277" s="207"/>
      <c r="AK277" s="207"/>
      <c r="AL277" s="208"/>
      <c r="AM277" s="205"/>
      <c r="AN277" s="526"/>
      <c r="AO277" s="207"/>
      <c r="AP277" s="207"/>
      <c r="AQ277" s="208"/>
      <c r="AR277" s="205"/>
      <c r="AS277" s="526"/>
      <c r="AT277" s="207"/>
      <c r="AU277" s="207"/>
      <c r="AV277" s="208"/>
      <c r="AW277" s="205"/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3"/>
      <c r="Q278" s="203"/>
      <c r="R278" s="208"/>
      <c r="S278" s="205"/>
      <c r="T278" s="526"/>
      <c r="U278" s="203"/>
      <c r="V278" s="203"/>
      <c r="W278" s="208"/>
      <c r="X278" s="205"/>
      <c r="Y278" s="526"/>
      <c r="Z278" s="203"/>
      <c r="AA278" s="203"/>
      <c r="AB278" s="208"/>
      <c r="AC278" s="205"/>
      <c r="AD278" s="526"/>
      <c r="AE278" s="203"/>
      <c r="AF278" s="203"/>
      <c r="AG278" s="208"/>
      <c r="AH278" s="205"/>
      <c r="AI278" s="526"/>
      <c r="AJ278" s="203"/>
      <c r="AK278" s="203"/>
      <c r="AL278" s="208"/>
      <c r="AM278" s="205"/>
      <c r="AN278" s="526"/>
      <c r="AO278" s="203"/>
      <c r="AP278" s="203"/>
      <c r="AQ278" s="208"/>
      <c r="AR278" s="205"/>
      <c r="AS278" s="526"/>
      <c r="AT278" s="203"/>
      <c r="AU278" s="203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7"/>
      <c r="W281" s="208"/>
      <c r="X281" s="205"/>
      <c r="Y281" s="526"/>
      <c r="Z281" s="203"/>
      <c r="AA281" s="207"/>
      <c r="AB281" s="208"/>
      <c r="AC281" s="205"/>
      <c r="AD281" s="526"/>
      <c r="AE281" s="203"/>
      <c r="AF281" s="207"/>
      <c r="AG281" s="208"/>
      <c r="AH281" s="205"/>
      <c r="AI281" s="526"/>
      <c r="AJ281" s="203"/>
      <c r="AK281" s="207"/>
      <c r="AL281" s="208"/>
      <c r="AM281" s="205"/>
      <c r="AN281" s="526"/>
      <c r="AO281" s="203"/>
      <c r="AP281" s="207"/>
      <c r="AQ281" s="208"/>
      <c r="AR281" s="205"/>
      <c r="AS281" s="526"/>
      <c r="AT281" s="203"/>
      <c r="AU281" s="207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281"/>
  <sheetViews>
    <sheetView zoomScaleNormal="100" workbookViewId="0">
      <pane xSplit="13" ySplit="3" topLeftCell="N262" activePane="bottomRight" state="frozen"/>
      <selection pane="bottomRight" activeCell="A262" sqref="A262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80" t="s">
        <v>245</v>
      </c>
      <c r="C1" s="198">
        <f>AVERAGE(L187,L207,L227,L247,L267)</f>
        <v>77.128630662309803</v>
      </c>
    </row>
    <row r="2" spans="1:50" ht="14.25" hidden="1" customHeight="1" outlineLevel="1">
      <c r="B2" s="581" t="s">
        <v>129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3"/>
      <c r="N2" s="553" t="s">
        <v>130</v>
      </c>
      <c r="O2" s="553" t="s">
        <v>77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3"/>
      <c r="N3" s="555"/>
      <c r="O3" s="555"/>
      <c r="P3" s="587" t="s">
        <v>91</v>
      </c>
      <c r="Q3" s="588"/>
      <c r="R3" s="588"/>
      <c r="S3" s="588"/>
      <c r="T3" s="588"/>
      <c r="U3" s="589" t="s">
        <v>92</v>
      </c>
      <c r="V3" s="590"/>
      <c r="W3" s="590"/>
      <c r="X3" s="590"/>
      <c r="Y3" s="590"/>
      <c r="Z3" s="587" t="s">
        <v>93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501" t="s">
        <v>131</v>
      </c>
      <c r="C4" s="501" t="s">
        <v>132</v>
      </c>
      <c r="D4" s="501"/>
      <c r="E4" s="501" t="s">
        <v>133</v>
      </c>
      <c r="F4" s="501"/>
      <c r="G4" s="501"/>
      <c r="H4" s="501" t="s">
        <v>134</v>
      </c>
      <c r="I4" s="529" t="s">
        <v>135</v>
      </c>
      <c r="J4" s="529"/>
      <c r="K4" s="529"/>
      <c r="L4" s="529" t="s">
        <v>134</v>
      </c>
      <c r="M4" s="529" t="s">
        <v>136</v>
      </c>
      <c r="N4" s="599"/>
      <c r="O4" s="501" t="s">
        <v>137</v>
      </c>
      <c r="P4" s="501" t="s">
        <v>138</v>
      </c>
      <c r="Q4" s="501"/>
      <c r="R4" s="501"/>
      <c r="S4" s="501"/>
      <c r="T4" s="501" t="s">
        <v>134</v>
      </c>
      <c r="U4" s="501" t="s">
        <v>138</v>
      </c>
      <c r="V4" s="501"/>
      <c r="W4" s="501"/>
      <c r="X4" s="501"/>
      <c r="Y4" s="501" t="s">
        <v>134</v>
      </c>
      <c r="Z4" s="501" t="s">
        <v>138</v>
      </c>
      <c r="AA4" s="501"/>
      <c r="AB4" s="501"/>
      <c r="AC4" s="501"/>
      <c r="AD4" s="501" t="s">
        <v>134</v>
      </c>
      <c r="AE4" s="501" t="s">
        <v>138</v>
      </c>
      <c r="AF4" s="501"/>
      <c r="AG4" s="501"/>
      <c r="AH4" s="501"/>
      <c r="AI4" s="501" t="s">
        <v>134</v>
      </c>
      <c r="AJ4" s="501" t="s">
        <v>138</v>
      </c>
      <c r="AK4" s="501"/>
      <c r="AL4" s="501"/>
      <c r="AM4" s="501"/>
      <c r="AN4" s="501" t="s">
        <v>134</v>
      </c>
      <c r="AO4" s="501" t="s">
        <v>138</v>
      </c>
      <c r="AP4" s="501"/>
      <c r="AQ4" s="501"/>
      <c r="AR4" s="501"/>
      <c r="AS4" s="501" t="s">
        <v>134</v>
      </c>
      <c r="AT4" s="501" t="s">
        <v>138</v>
      </c>
      <c r="AU4" s="501"/>
      <c r="AV4" s="501"/>
      <c r="AW4" s="501"/>
      <c r="AX4" s="501" t="s">
        <v>134</v>
      </c>
    </row>
    <row r="5" spans="1:50" ht="14.25" hidden="1" customHeight="1" outlineLevel="1">
      <c r="B5" s="501"/>
      <c r="C5" s="501"/>
      <c r="D5" s="501"/>
      <c r="E5" s="501" t="s">
        <v>139</v>
      </c>
      <c r="F5" s="501"/>
      <c r="G5" s="501"/>
      <c r="H5" s="501"/>
      <c r="I5" s="529" t="s">
        <v>139</v>
      </c>
      <c r="J5" s="529"/>
      <c r="K5" s="529"/>
      <c r="L5" s="529"/>
      <c r="M5" s="529"/>
      <c r="N5" s="599"/>
      <c r="O5" s="501"/>
      <c r="P5" s="501" t="s">
        <v>140</v>
      </c>
      <c r="Q5" s="501"/>
      <c r="R5" s="501"/>
      <c r="S5" s="501"/>
      <c r="T5" s="501"/>
      <c r="U5" s="501" t="s">
        <v>140</v>
      </c>
      <c r="V5" s="501"/>
      <c r="W5" s="501"/>
      <c r="X5" s="501"/>
      <c r="Y5" s="501"/>
      <c r="Z5" s="501" t="s">
        <v>140</v>
      </c>
      <c r="AA5" s="501"/>
      <c r="AB5" s="501"/>
      <c r="AC5" s="501"/>
      <c r="AD5" s="501"/>
      <c r="AE5" s="501" t="s">
        <v>140</v>
      </c>
      <c r="AF5" s="501"/>
      <c r="AG5" s="501"/>
      <c r="AH5" s="501"/>
      <c r="AI5" s="501"/>
      <c r="AJ5" s="501" t="s">
        <v>140</v>
      </c>
      <c r="AK5" s="501"/>
      <c r="AL5" s="501"/>
      <c r="AM5" s="501"/>
      <c r="AN5" s="501"/>
      <c r="AO5" s="501" t="s">
        <v>140</v>
      </c>
      <c r="AP5" s="501"/>
      <c r="AQ5" s="501"/>
      <c r="AR5" s="501"/>
      <c r="AS5" s="501"/>
      <c r="AT5" s="501" t="s">
        <v>140</v>
      </c>
      <c r="AU5" s="501"/>
      <c r="AV5" s="501"/>
      <c r="AW5" s="501"/>
      <c r="AX5" s="501"/>
    </row>
    <row r="6" spans="1:50" ht="14.25" hidden="1" customHeight="1" outlineLevel="1">
      <c r="A6" s="200"/>
      <c r="B6" s="501"/>
      <c r="C6" s="501"/>
      <c r="D6" s="501"/>
      <c r="E6" s="203" t="s">
        <v>141</v>
      </c>
      <c r="F6" s="203" t="s">
        <v>142</v>
      </c>
      <c r="G6" s="203" t="s">
        <v>143</v>
      </c>
      <c r="H6" s="501"/>
      <c r="I6" s="204" t="s">
        <v>141</v>
      </c>
      <c r="J6" s="204" t="s">
        <v>142</v>
      </c>
      <c r="K6" s="204" t="s">
        <v>143</v>
      </c>
      <c r="L6" s="529"/>
      <c r="M6" s="529"/>
      <c r="N6" s="599"/>
      <c r="O6" s="501"/>
      <c r="P6" s="203" t="s">
        <v>141</v>
      </c>
      <c r="Q6" s="203" t="s">
        <v>142</v>
      </c>
      <c r="R6" s="203" t="s">
        <v>143</v>
      </c>
      <c r="S6" s="205" t="s">
        <v>136</v>
      </c>
      <c r="T6" s="501"/>
      <c r="U6" s="203" t="s">
        <v>141</v>
      </c>
      <c r="V6" s="203" t="s">
        <v>142</v>
      </c>
      <c r="W6" s="203" t="s">
        <v>143</v>
      </c>
      <c r="X6" s="205" t="s">
        <v>136</v>
      </c>
      <c r="Y6" s="501"/>
      <c r="Z6" s="203" t="s">
        <v>141</v>
      </c>
      <c r="AA6" s="203" t="s">
        <v>142</v>
      </c>
      <c r="AB6" s="203" t="s">
        <v>143</v>
      </c>
      <c r="AC6" s="205" t="s">
        <v>136</v>
      </c>
      <c r="AD6" s="501"/>
      <c r="AE6" s="203" t="s">
        <v>141</v>
      </c>
      <c r="AF6" s="203" t="s">
        <v>142</v>
      </c>
      <c r="AG6" s="203" t="s">
        <v>143</v>
      </c>
      <c r="AH6" s="205" t="s">
        <v>136</v>
      </c>
      <c r="AI6" s="501"/>
      <c r="AJ6" s="203" t="s">
        <v>141</v>
      </c>
      <c r="AK6" s="203" t="s">
        <v>142</v>
      </c>
      <c r="AL6" s="203" t="s">
        <v>143</v>
      </c>
      <c r="AM6" s="205" t="s">
        <v>136</v>
      </c>
      <c r="AN6" s="501"/>
      <c r="AO6" s="203" t="s">
        <v>141</v>
      </c>
      <c r="AP6" s="203" t="s">
        <v>142</v>
      </c>
      <c r="AQ6" s="203" t="s">
        <v>143</v>
      </c>
      <c r="AR6" s="205" t="s">
        <v>136</v>
      </c>
      <c r="AS6" s="501"/>
      <c r="AT6" s="203" t="s">
        <v>141</v>
      </c>
      <c r="AU6" s="203" t="s">
        <v>142</v>
      </c>
      <c r="AV6" s="203" t="s">
        <v>143</v>
      </c>
      <c r="AW6" s="205" t="s">
        <v>136</v>
      </c>
      <c r="AX6" s="501"/>
    </row>
    <row r="7" spans="1:50" ht="14.25" hidden="1" customHeight="1" outlineLevel="1">
      <c r="B7" s="501" t="s">
        <v>116</v>
      </c>
      <c r="C7" s="203">
        <v>1</v>
      </c>
      <c r="D7" s="206" t="s">
        <v>342</v>
      </c>
      <c r="E7" s="207">
        <v>23</v>
      </c>
      <c r="F7" s="203">
        <v>1800</v>
      </c>
      <c r="G7" s="208">
        <f>F7/E7</f>
        <v>78.260869565217391</v>
      </c>
      <c r="H7" s="526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27">
        <f>IFERROR(AVERAGE(K7:K21),"-")</f>
        <v>73.977573839651939</v>
      </c>
      <c r="M7" s="209">
        <f>RANK(K7, K$7:$K$21)</f>
        <v>2</v>
      </c>
      <c r="N7" s="599"/>
      <c r="O7" s="501"/>
      <c r="P7" s="207"/>
      <c r="Q7" s="207"/>
      <c r="R7" s="208"/>
      <c r="S7" s="205"/>
      <c r="T7" s="526"/>
      <c r="U7" s="207"/>
      <c r="V7" s="207"/>
      <c r="W7" s="208"/>
      <c r="X7" s="205"/>
      <c r="Y7" s="526"/>
      <c r="Z7" s="203"/>
      <c r="AA7" s="207"/>
      <c r="AB7" s="208"/>
      <c r="AC7" s="205"/>
      <c r="AD7" s="526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26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26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26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26">
        <f>AVERAGE(AV7:AV21)</f>
        <v>74.029555996063777</v>
      </c>
    </row>
    <row r="8" spans="1:50" ht="14.25" hidden="1" customHeight="1" outlineLevel="1">
      <c r="B8" s="501"/>
      <c r="C8" s="203">
        <v>2</v>
      </c>
      <c r="D8" s="206" t="s">
        <v>343</v>
      </c>
      <c r="E8" s="207">
        <v>13</v>
      </c>
      <c r="F8" s="203">
        <v>1200</v>
      </c>
      <c r="G8" s="208">
        <f t="shared" ref="G8" si="7">F8/E8</f>
        <v>92.307692307692307</v>
      </c>
      <c r="H8" s="526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27"/>
      <c r="M8" s="209">
        <f>RANK(K8, K$7:$K$21)</f>
        <v>1</v>
      </c>
      <c r="N8" s="599"/>
      <c r="O8" s="501"/>
      <c r="P8" s="207"/>
      <c r="Q8" s="207"/>
      <c r="R8" s="208"/>
      <c r="S8" s="205"/>
      <c r="T8" s="526"/>
      <c r="U8" s="207"/>
      <c r="V8" s="207"/>
      <c r="W8" s="208"/>
      <c r="X8" s="205"/>
      <c r="Y8" s="526"/>
      <c r="Z8" s="203"/>
      <c r="AA8" s="207"/>
      <c r="AB8" s="208"/>
      <c r="AC8" s="205"/>
      <c r="AD8" s="526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26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26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26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26"/>
    </row>
    <row r="9" spans="1:50" ht="14.25" hidden="1" customHeight="1" outlineLevel="1">
      <c r="B9" s="501"/>
      <c r="C9" s="203">
        <v>3</v>
      </c>
      <c r="D9" s="206"/>
      <c r="E9" s="207"/>
      <c r="F9" s="203"/>
      <c r="G9" s="208"/>
      <c r="H9" s="526"/>
      <c r="I9" s="209"/>
      <c r="J9" s="209"/>
      <c r="K9" s="210"/>
      <c r="L9" s="527"/>
      <c r="M9" s="209"/>
      <c r="N9" s="599"/>
      <c r="O9" s="501"/>
      <c r="P9" s="207"/>
      <c r="Q9" s="207"/>
      <c r="R9" s="208"/>
      <c r="S9" s="205"/>
      <c r="T9" s="526"/>
      <c r="U9" s="207"/>
      <c r="V9" s="207"/>
      <c r="W9" s="208"/>
      <c r="X9" s="205"/>
      <c r="Y9" s="526"/>
      <c r="Z9" s="203"/>
      <c r="AA9" s="207"/>
      <c r="AB9" s="208"/>
      <c r="AC9" s="205"/>
      <c r="AD9" s="526"/>
      <c r="AE9" s="207"/>
      <c r="AF9" s="207"/>
      <c r="AG9" s="208"/>
      <c r="AH9" s="205"/>
      <c r="AI9" s="526"/>
      <c r="AJ9" s="203"/>
      <c r="AK9" s="207"/>
      <c r="AL9" s="208"/>
      <c r="AM9" s="205"/>
      <c r="AN9" s="526"/>
      <c r="AO9" s="203"/>
      <c r="AP9" s="207"/>
      <c r="AQ9" s="208"/>
      <c r="AR9" s="205"/>
      <c r="AS9" s="526"/>
      <c r="AT9" s="203"/>
      <c r="AU9" s="207"/>
      <c r="AV9" s="208"/>
      <c r="AW9" s="205"/>
      <c r="AX9" s="526"/>
    </row>
    <row r="10" spans="1:50" ht="14.25" hidden="1" customHeight="1" outlineLevel="1">
      <c r="B10" s="501"/>
      <c r="C10" s="203">
        <v>4</v>
      </c>
      <c r="D10" s="206"/>
      <c r="E10" s="207"/>
      <c r="F10" s="203"/>
      <c r="G10" s="208"/>
      <c r="H10" s="526"/>
      <c r="I10" s="209"/>
      <c r="J10" s="209"/>
      <c r="K10" s="210"/>
      <c r="L10" s="527"/>
      <c r="M10" s="209"/>
      <c r="N10" s="599"/>
      <c r="O10" s="501"/>
      <c r="P10" s="207"/>
      <c r="Q10" s="207"/>
      <c r="R10" s="208"/>
      <c r="S10" s="205"/>
      <c r="T10" s="526"/>
      <c r="U10" s="207"/>
      <c r="V10" s="207"/>
      <c r="W10" s="208"/>
      <c r="X10" s="205"/>
      <c r="Y10" s="526"/>
      <c r="Z10" s="203"/>
      <c r="AA10" s="207"/>
      <c r="AB10" s="208"/>
      <c r="AC10" s="205"/>
      <c r="AD10" s="526"/>
      <c r="AE10" s="207"/>
      <c r="AF10" s="207"/>
      <c r="AG10" s="208"/>
      <c r="AH10" s="205"/>
      <c r="AI10" s="526"/>
      <c r="AJ10" s="203"/>
      <c r="AK10" s="207"/>
      <c r="AL10" s="208"/>
      <c r="AM10" s="205"/>
      <c r="AN10" s="526"/>
      <c r="AO10" s="203"/>
      <c r="AP10" s="207"/>
      <c r="AQ10" s="208"/>
      <c r="AR10" s="205"/>
      <c r="AS10" s="526"/>
      <c r="AT10" s="203"/>
      <c r="AU10" s="207"/>
      <c r="AV10" s="208"/>
      <c r="AW10" s="205"/>
      <c r="AX10" s="526"/>
    </row>
    <row r="11" spans="1:50" ht="14.25" hidden="1" customHeight="1" outlineLevel="1">
      <c r="B11" s="501"/>
      <c r="C11" s="203">
        <v>5</v>
      </c>
      <c r="D11" s="206"/>
      <c r="E11" s="207"/>
      <c r="F11" s="203"/>
      <c r="G11" s="208"/>
      <c r="H11" s="526"/>
      <c r="I11" s="209"/>
      <c r="J11" s="209"/>
      <c r="K11" s="210"/>
      <c r="L11" s="527"/>
      <c r="M11" s="209"/>
      <c r="N11" s="599"/>
      <c r="O11" s="501"/>
      <c r="P11" s="207"/>
      <c r="Q11" s="207"/>
      <c r="R11" s="208"/>
      <c r="S11" s="205"/>
      <c r="T11" s="526"/>
      <c r="U11" s="207"/>
      <c r="V11" s="207"/>
      <c r="W11" s="208"/>
      <c r="X11" s="205"/>
      <c r="Y11" s="526"/>
      <c r="Z11" s="203"/>
      <c r="AA11" s="207"/>
      <c r="AB11" s="208"/>
      <c r="AC11" s="205"/>
      <c r="AD11" s="526"/>
      <c r="AE11" s="207"/>
      <c r="AF11" s="207"/>
      <c r="AG11" s="208"/>
      <c r="AH11" s="205"/>
      <c r="AI11" s="526"/>
      <c r="AJ11" s="203"/>
      <c r="AK11" s="207"/>
      <c r="AL11" s="208"/>
      <c r="AM11" s="205"/>
      <c r="AN11" s="526"/>
      <c r="AO11" s="203"/>
      <c r="AP11" s="207"/>
      <c r="AQ11" s="208"/>
      <c r="AR11" s="205"/>
      <c r="AS11" s="526"/>
      <c r="AT11" s="203"/>
      <c r="AU11" s="207"/>
      <c r="AV11" s="208"/>
      <c r="AW11" s="205"/>
      <c r="AX11" s="526"/>
    </row>
    <row r="12" spans="1:50" ht="14.25" hidden="1" customHeight="1" outlineLevel="1">
      <c r="B12" s="501"/>
      <c r="C12" s="203">
        <v>6</v>
      </c>
      <c r="D12" s="206"/>
      <c r="E12" s="207"/>
      <c r="F12" s="203"/>
      <c r="G12" s="208"/>
      <c r="H12" s="526"/>
      <c r="I12" s="209"/>
      <c r="J12" s="209"/>
      <c r="K12" s="210"/>
      <c r="L12" s="527"/>
      <c r="M12" s="209"/>
      <c r="N12" s="599"/>
      <c r="O12" s="501"/>
      <c r="P12" s="207"/>
      <c r="Q12" s="207"/>
      <c r="R12" s="208"/>
      <c r="S12" s="205"/>
      <c r="T12" s="526"/>
      <c r="U12" s="207"/>
      <c r="V12" s="207"/>
      <c r="W12" s="208"/>
      <c r="X12" s="205"/>
      <c r="Y12" s="526"/>
      <c r="Z12" s="203"/>
      <c r="AA12" s="207"/>
      <c r="AB12" s="208"/>
      <c r="AC12" s="205"/>
      <c r="AD12" s="526"/>
      <c r="AE12" s="207"/>
      <c r="AF12" s="207"/>
      <c r="AG12" s="208"/>
      <c r="AH12" s="205"/>
      <c r="AI12" s="526"/>
      <c r="AJ12" s="203"/>
      <c r="AK12" s="207"/>
      <c r="AL12" s="208"/>
      <c r="AM12" s="205"/>
      <c r="AN12" s="526"/>
      <c r="AO12" s="203"/>
      <c r="AP12" s="207"/>
      <c r="AQ12" s="208"/>
      <c r="AR12" s="205"/>
      <c r="AS12" s="526"/>
      <c r="AT12" s="203"/>
      <c r="AU12" s="207"/>
      <c r="AV12" s="208"/>
      <c r="AW12" s="205"/>
      <c r="AX12" s="526"/>
    </row>
    <row r="13" spans="1:50" ht="14.25" hidden="1" customHeight="1" outlineLevel="1">
      <c r="B13" s="501"/>
      <c r="C13" s="203">
        <v>7</v>
      </c>
      <c r="D13" s="206"/>
      <c r="E13" s="207"/>
      <c r="F13" s="203"/>
      <c r="G13" s="208"/>
      <c r="H13" s="526"/>
      <c r="I13" s="209"/>
      <c r="J13" s="209"/>
      <c r="K13" s="210"/>
      <c r="L13" s="527"/>
      <c r="M13" s="209"/>
      <c r="N13" s="599"/>
      <c r="O13" s="501"/>
      <c r="P13" s="207"/>
      <c r="Q13" s="207"/>
      <c r="R13" s="208"/>
      <c r="S13" s="205"/>
      <c r="T13" s="526"/>
      <c r="U13" s="207"/>
      <c r="V13" s="207"/>
      <c r="W13" s="208"/>
      <c r="X13" s="205"/>
      <c r="Y13" s="526"/>
      <c r="Z13" s="203"/>
      <c r="AA13" s="207"/>
      <c r="AB13" s="208"/>
      <c r="AC13" s="205"/>
      <c r="AD13" s="526"/>
      <c r="AE13" s="207"/>
      <c r="AF13" s="207"/>
      <c r="AG13" s="208"/>
      <c r="AH13" s="205"/>
      <c r="AI13" s="526"/>
      <c r="AJ13" s="203"/>
      <c r="AK13" s="207"/>
      <c r="AL13" s="208"/>
      <c r="AM13" s="205"/>
      <c r="AN13" s="526"/>
      <c r="AO13" s="203"/>
      <c r="AP13" s="207"/>
      <c r="AQ13" s="208"/>
      <c r="AR13" s="205"/>
      <c r="AS13" s="526"/>
      <c r="AT13" s="203"/>
      <c r="AU13" s="207"/>
      <c r="AV13" s="208"/>
      <c r="AW13" s="205"/>
      <c r="AX13" s="526"/>
    </row>
    <row r="14" spans="1:50" ht="14.25" hidden="1" customHeight="1" outlineLevel="1">
      <c r="B14" s="501"/>
      <c r="C14" s="203">
        <v>8</v>
      </c>
      <c r="D14" s="206"/>
      <c r="E14" s="207"/>
      <c r="F14" s="203"/>
      <c r="G14" s="208"/>
      <c r="H14" s="526"/>
      <c r="I14" s="209"/>
      <c r="J14" s="209"/>
      <c r="K14" s="210"/>
      <c r="L14" s="527"/>
      <c r="M14" s="209"/>
      <c r="N14" s="599"/>
      <c r="O14" s="501"/>
      <c r="P14" s="207"/>
      <c r="Q14" s="207"/>
      <c r="R14" s="208"/>
      <c r="S14" s="205"/>
      <c r="T14" s="526"/>
      <c r="U14" s="207"/>
      <c r="V14" s="207"/>
      <c r="W14" s="208"/>
      <c r="X14" s="205"/>
      <c r="Y14" s="526"/>
      <c r="Z14" s="203"/>
      <c r="AA14" s="207"/>
      <c r="AB14" s="208"/>
      <c r="AC14" s="205"/>
      <c r="AD14" s="526"/>
      <c r="AE14" s="207"/>
      <c r="AF14" s="207"/>
      <c r="AG14" s="208"/>
      <c r="AH14" s="205"/>
      <c r="AI14" s="526"/>
      <c r="AJ14" s="203"/>
      <c r="AK14" s="207"/>
      <c r="AL14" s="208"/>
      <c r="AM14" s="205"/>
      <c r="AN14" s="526"/>
      <c r="AO14" s="203"/>
      <c r="AP14" s="207"/>
      <c r="AQ14" s="208"/>
      <c r="AR14" s="205"/>
      <c r="AS14" s="526"/>
      <c r="AT14" s="203"/>
      <c r="AU14" s="207"/>
      <c r="AV14" s="208"/>
      <c r="AW14" s="205"/>
      <c r="AX14" s="526"/>
    </row>
    <row r="15" spans="1:50" ht="14.25" hidden="1" customHeight="1" outlineLevel="1">
      <c r="B15" s="501"/>
      <c r="C15" s="203">
        <v>9</v>
      </c>
      <c r="D15" s="206"/>
      <c r="E15" s="207"/>
      <c r="F15" s="203"/>
      <c r="G15" s="208"/>
      <c r="H15" s="526"/>
      <c r="I15" s="209"/>
      <c r="J15" s="209"/>
      <c r="K15" s="210"/>
      <c r="L15" s="527"/>
      <c r="M15" s="209"/>
      <c r="N15" s="599"/>
      <c r="O15" s="501"/>
      <c r="P15" s="207"/>
      <c r="Q15" s="207"/>
      <c r="R15" s="208"/>
      <c r="S15" s="205"/>
      <c r="T15" s="526"/>
      <c r="U15" s="207"/>
      <c r="V15" s="207"/>
      <c r="W15" s="208"/>
      <c r="X15" s="205"/>
      <c r="Y15" s="526"/>
      <c r="Z15" s="203"/>
      <c r="AA15" s="207"/>
      <c r="AB15" s="208"/>
      <c r="AC15" s="205"/>
      <c r="AD15" s="526"/>
      <c r="AE15" s="207"/>
      <c r="AF15" s="207"/>
      <c r="AG15" s="208"/>
      <c r="AH15" s="205"/>
      <c r="AI15" s="526"/>
      <c r="AJ15" s="203"/>
      <c r="AK15" s="207"/>
      <c r="AL15" s="208"/>
      <c r="AM15" s="205"/>
      <c r="AN15" s="526"/>
      <c r="AO15" s="203"/>
      <c r="AP15" s="207"/>
      <c r="AQ15" s="208"/>
      <c r="AR15" s="205"/>
      <c r="AS15" s="526"/>
      <c r="AT15" s="203"/>
      <c r="AU15" s="207"/>
      <c r="AV15" s="208"/>
      <c r="AW15" s="205"/>
      <c r="AX15" s="526"/>
    </row>
    <row r="16" spans="1:50" ht="14.25" hidden="1" customHeight="1" outlineLevel="1">
      <c r="B16" s="501"/>
      <c r="C16" s="203">
        <v>10</v>
      </c>
      <c r="D16" s="206"/>
      <c r="E16" s="207"/>
      <c r="F16" s="203"/>
      <c r="G16" s="208"/>
      <c r="H16" s="526"/>
      <c r="I16" s="209"/>
      <c r="J16" s="209"/>
      <c r="K16" s="210"/>
      <c r="L16" s="527"/>
      <c r="M16" s="209"/>
      <c r="N16" s="599"/>
      <c r="O16" s="501"/>
      <c r="P16" s="207"/>
      <c r="Q16" s="207"/>
      <c r="R16" s="208"/>
      <c r="S16" s="205"/>
      <c r="T16" s="526"/>
      <c r="U16" s="207"/>
      <c r="V16" s="207"/>
      <c r="W16" s="208"/>
      <c r="X16" s="205"/>
      <c r="Y16" s="526"/>
      <c r="Z16" s="203"/>
      <c r="AA16" s="207"/>
      <c r="AB16" s="208"/>
      <c r="AC16" s="205"/>
      <c r="AD16" s="526"/>
      <c r="AE16" s="207"/>
      <c r="AF16" s="207"/>
      <c r="AG16" s="208"/>
      <c r="AH16" s="205"/>
      <c r="AI16" s="526"/>
      <c r="AJ16" s="203"/>
      <c r="AK16" s="207"/>
      <c r="AL16" s="208"/>
      <c r="AM16" s="205"/>
      <c r="AN16" s="526"/>
      <c r="AO16" s="203"/>
      <c r="AP16" s="207"/>
      <c r="AQ16" s="208"/>
      <c r="AR16" s="205"/>
      <c r="AS16" s="526"/>
      <c r="AT16" s="203"/>
      <c r="AU16" s="207"/>
      <c r="AV16" s="208"/>
      <c r="AW16" s="205"/>
      <c r="AX16" s="526"/>
    </row>
    <row r="17" spans="2:50" ht="14.25" hidden="1" customHeight="1" outlineLevel="1">
      <c r="B17" s="501"/>
      <c r="C17" s="203">
        <v>11</v>
      </c>
      <c r="D17" s="206"/>
      <c r="E17" s="207"/>
      <c r="F17" s="203"/>
      <c r="G17" s="208"/>
      <c r="H17" s="526"/>
      <c r="I17" s="209"/>
      <c r="J17" s="209"/>
      <c r="K17" s="210"/>
      <c r="L17" s="527"/>
      <c r="M17" s="209"/>
      <c r="N17" s="599"/>
      <c r="O17" s="501"/>
      <c r="P17" s="203"/>
      <c r="Q17" s="203"/>
      <c r="R17" s="203"/>
      <c r="S17" s="205"/>
      <c r="T17" s="526"/>
      <c r="U17" s="203"/>
      <c r="V17" s="203"/>
      <c r="W17" s="203"/>
      <c r="X17" s="205"/>
      <c r="Y17" s="526"/>
      <c r="Z17" s="203"/>
      <c r="AA17" s="203"/>
      <c r="AB17" s="203"/>
      <c r="AC17" s="205"/>
      <c r="AD17" s="526"/>
      <c r="AE17" s="203"/>
      <c r="AF17" s="207"/>
      <c r="AG17" s="208"/>
      <c r="AH17" s="205"/>
      <c r="AI17" s="526"/>
      <c r="AJ17" s="203"/>
      <c r="AK17" s="203"/>
      <c r="AL17" s="203"/>
      <c r="AM17" s="205"/>
      <c r="AN17" s="526"/>
      <c r="AO17" s="203"/>
      <c r="AP17" s="207"/>
      <c r="AQ17" s="208"/>
      <c r="AR17" s="205"/>
      <c r="AS17" s="526"/>
      <c r="AT17" s="203"/>
      <c r="AU17" s="203"/>
      <c r="AV17" s="203"/>
      <c r="AW17" s="205"/>
      <c r="AX17" s="526"/>
    </row>
    <row r="18" spans="2:50" ht="14.25" hidden="1" customHeight="1" outlineLevel="1">
      <c r="B18" s="501"/>
      <c r="C18" s="203">
        <v>12</v>
      </c>
      <c r="D18" s="206"/>
      <c r="E18" s="207"/>
      <c r="F18" s="203"/>
      <c r="G18" s="208"/>
      <c r="H18" s="526"/>
      <c r="I18" s="209"/>
      <c r="J18" s="209"/>
      <c r="K18" s="210"/>
      <c r="L18" s="527"/>
      <c r="M18" s="209"/>
      <c r="N18" s="599"/>
      <c r="O18" s="501"/>
      <c r="P18" s="203"/>
      <c r="Q18" s="203"/>
      <c r="R18" s="203"/>
      <c r="S18" s="205"/>
      <c r="T18" s="526"/>
      <c r="U18" s="203"/>
      <c r="V18" s="203"/>
      <c r="W18" s="203"/>
      <c r="X18" s="205"/>
      <c r="Y18" s="526"/>
      <c r="Z18" s="203"/>
      <c r="AA18" s="203"/>
      <c r="AB18" s="203"/>
      <c r="AC18" s="205"/>
      <c r="AD18" s="526"/>
      <c r="AE18" s="203"/>
      <c r="AF18" s="207"/>
      <c r="AG18" s="208"/>
      <c r="AH18" s="205"/>
      <c r="AI18" s="526"/>
      <c r="AJ18" s="203"/>
      <c r="AK18" s="203"/>
      <c r="AL18" s="203"/>
      <c r="AM18" s="205"/>
      <c r="AN18" s="526"/>
      <c r="AO18" s="203"/>
      <c r="AP18" s="207"/>
      <c r="AQ18" s="208"/>
      <c r="AR18" s="205"/>
      <c r="AS18" s="526"/>
      <c r="AT18" s="203"/>
      <c r="AU18" s="203"/>
      <c r="AV18" s="203"/>
      <c r="AW18" s="205"/>
      <c r="AX18" s="526"/>
    </row>
    <row r="19" spans="2:50" ht="14.25" hidden="1" customHeight="1" outlineLevel="1">
      <c r="B19" s="501"/>
      <c r="C19" s="203">
        <v>13</v>
      </c>
      <c r="D19" s="206"/>
      <c r="E19" s="207"/>
      <c r="F19" s="203"/>
      <c r="G19" s="208"/>
      <c r="H19" s="526"/>
      <c r="I19" s="209"/>
      <c r="J19" s="209"/>
      <c r="K19" s="210"/>
      <c r="L19" s="527"/>
      <c r="M19" s="209"/>
      <c r="N19" s="599"/>
      <c r="O19" s="501"/>
      <c r="P19" s="203"/>
      <c r="Q19" s="203"/>
      <c r="R19" s="203"/>
      <c r="S19" s="205"/>
      <c r="T19" s="526"/>
      <c r="U19" s="203"/>
      <c r="V19" s="203"/>
      <c r="W19" s="203"/>
      <c r="X19" s="205"/>
      <c r="Y19" s="526"/>
      <c r="Z19" s="203"/>
      <c r="AA19" s="203"/>
      <c r="AB19" s="203"/>
      <c r="AC19" s="205"/>
      <c r="AD19" s="526"/>
      <c r="AE19" s="203"/>
      <c r="AF19" s="207"/>
      <c r="AG19" s="208"/>
      <c r="AH19" s="205"/>
      <c r="AI19" s="526"/>
      <c r="AJ19" s="203"/>
      <c r="AK19" s="203"/>
      <c r="AL19" s="203"/>
      <c r="AM19" s="205"/>
      <c r="AN19" s="526"/>
      <c r="AO19" s="203"/>
      <c r="AP19" s="207"/>
      <c r="AQ19" s="208"/>
      <c r="AR19" s="205"/>
      <c r="AS19" s="526"/>
      <c r="AT19" s="203"/>
      <c r="AU19" s="203"/>
      <c r="AV19" s="203"/>
      <c r="AW19" s="205"/>
      <c r="AX19" s="526"/>
    </row>
    <row r="20" spans="2:50" ht="14.25" hidden="1" customHeight="1" outlineLevel="1">
      <c r="B20" s="501"/>
      <c r="C20" s="203">
        <v>14</v>
      </c>
      <c r="D20" s="206"/>
      <c r="E20" s="207"/>
      <c r="F20" s="203"/>
      <c r="G20" s="208"/>
      <c r="H20" s="526"/>
      <c r="I20" s="209"/>
      <c r="J20" s="209"/>
      <c r="K20" s="210"/>
      <c r="L20" s="527"/>
      <c r="M20" s="209"/>
      <c r="N20" s="599"/>
      <c r="O20" s="501"/>
      <c r="P20" s="203"/>
      <c r="Q20" s="203"/>
      <c r="R20" s="203"/>
      <c r="S20" s="205"/>
      <c r="T20" s="526"/>
      <c r="U20" s="203"/>
      <c r="V20" s="203"/>
      <c r="W20" s="203"/>
      <c r="X20" s="205"/>
      <c r="Y20" s="526"/>
      <c r="Z20" s="203"/>
      <c r="AA20" s="203"/>
      <c r="AB20" s="203"/>
      <c r="AC20" s="205"/>
      <c r="AD20" s="526"/>
      <c r="AE20" s="203"/>
      <c r="AF20" s="207"/>
      <c r="AG20" s="208"/>
      <c r="AH20" s="205"/>
      <c r="AI20" s="526"/>
      <c r="AJ20" s="203"/>
      <c r="AK20" s="203"/>
      <c r="AL20" s="203"/>
      <c r="AM20" s="205"/>
      <c r="AN20" s="526"/>
      <c r="AO20" s="203"/>
      <c r="AP20" s="207"/>
      <c r="AQ20" s="208"/>
      <c r="AR20" s="205"/>
      <c r="AS20" s="526"/>
      <c r="AT20" s="203"/>
      <c r="AU20" s="203"/>
      <c r="AV20" s="203"/>
      <c r="AW20" s="205"/>
      <c r="AX20" s="526"/>
    </row>
    <row r="21" spans="2:50" ht="14.25" hidden="1" customHeight="1" outlineLevel="1">
      <c r="B21" s="501"/>
      <c r="C21" s="203">
        <v>15</v>
      </c>
      <c r="D21" s="206"/>
      <c r="E21" s="207"/>
      <c r="F21" s="203"/>
      <c r="G21" s="208"/>
      <c r="H21" s="526"/>
      <c r="I21" s="209"/>
      <c r="J21" s="209"/>
      <c r="K21" s="210"/>
      <c r="L21" s="527"/>
      <c r="M21" s="209"/>
      <c r="N21" s="599"/>
      <c r="O21" s="501"/>
      <c r="P21" s="203"/>
      <c r="Q21" s="203"/>
      <c r="R21" s="203"/>
      <c r="S21" s="205"/>
      <c r="T21" s="526"/>
      <c r="U21" s="203"/>
      <c r="V21" s="203"/>
      <c r="W21" s="203"/>
      <c r="X21" s="205"/>
      <c r="Y21" s="526"/>
      <c r="Z21" s="203"/>
      <c r="AA21" s="203"/>
      <c r="AB21" s="203"/>
      <c r="AC21" s="205"/>
      <c r="AD21" s="526"/>
      <c r="AE21" s="203"/>
      <c r="AF21" s="207"/>
      <c r="AG21" s="208"/>
      <c r="AH21" s="205"/>
      <c r="AI21" s="526"/>
      <c r="AJ21" s="203"/>
      <c r="AK21" s="203"/>
      <c r="AL21" s="203"/>
      <c r="AM21" s="205"/>
      <c r="AN21" s="526"/>
      <c r="AO21" s="203"/>
      <c r="AP21" s="207"/>
      <c r="AQ21" s="208"/>
      <c r="AR21" s="205"/>
      <c r="AS21" s="526"/>
      <c r="AT21" s="203"/>
      <c r="AU21" s="207"/>
      <c r="AV21" s="208"/>
      <c r="AW21" s="205"/>
      <c r="AX21" s="526"/>
    </row>
    <row r="22" spans="2:50" ht="14.25" hidden="1" customHeight="1" outlineLevel="1" collapsed="1">
      <c r="B22" s="581" t="s">
        <v>172</v>
      </c>
      <c r="C22" s="582"/>
      <c r="D22" s="582"/>
      <c r="E22" s="582"/>
      <c r="F22" s="582"/>
      <c r="G22" s="582"/>
      <c r="H22" s="582"/>
      <c r="I22" s="190"/>
      <c r="J22" s="190"/>
      <c r="K22" s="190"/>
      <c r="L22" s="190"/>
      <c r="M22" s="213"/>
      <c r="N22" s="501" t="s">
        <v>130</v>
      </c>
      <c r="O22" s="501" t="s">
        <v>77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42"/>
      <c r="C23" s="542"/>
      <c r="D23" s="542"/>
      <c r="E23" s="542"/>
      <c r="F23" s="542"/>
      <c r="G23" s="542"/>
      <c r="H23" s="542"/>
      <c r="I23" s="192"/>
      <c r="J23" s="192"/>
      <c r="K23" s="192"/>
      <c r="L23" s="192"/>
      <c r="M23" s="214"/>
      <c r="N23" s="501"/>
      <c r="O23" s="501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501" t="s">
        <v>131</v>
      </c>
      <c r="C24" s="501" t="s">
        <v>132</v>
      </c>
      <c r="D24" s="501"/>
      <c r="E24" s="501" t="s">
        <v>133</v>
      </c>
      <c r="F24" s="501"/>
      <c r="G24" s="501"/>
      <c r="H24" s="501" t="s">
        <v>134</v>
      </c>
      <c r="I24" s="529" t="s">
        <v>135</v>
      </c>
      <c r="J24" s="529"/>
      <c r="K24" s="529"/>
      <c r="L24" s="529" t="s">
        <v>134</v>
      </c>
      <c r="M24" s="529" t="s">
        <v>136</v>
      </c>
      <c r="N24" s="501"/>
      <c r="O24" s="501" t="s">
        <v>137</v>
      </c>
      <c r="P24" s="501" t="s">
        <v>138</v>
      </c>
      <c r="Q24" s="501"/>
      <c r="R24" s="501"/>
      <c r="S24" s="501"/>
      <c r="T24" s="501" t="s">
        <v>134</v>
      </c>
      <c r="U24" s="501" t="s">
        <v>138</v>
      </c>
      <c r="V24" s="501"/>
      <c r="W24" s="501"/>
      <c r="X24" s="501"/>
      <c r="Y24" s="501" t="s">
        <v>134</v>
      </c>
      <c r="Z24" s="501" t="s">
        <v>138</v>
      </c>
      <c r="AA24" s="501"/>
      <c r="AB24" s="501"/>
      <c r="AC24" s="501"/>
      <c r="AD24" s="501" t="s">
        <v>134</v>
      </c>
      <c r="AE24" s="501" t="s">
        <v>138</v>
      </c>
      <c r="AF24" s="501"/>
      <c r="AG24" s="501"/>
      <c r="AH24" s="501"/>
      <c r="AI24" s="501" t="s">
        <v>134</v>
      </c>
      <c r="AJ24" s="501" t="s">
        <v>138</v>
      </c>
      <c r="AK24" s="501"/>
      <c r="AL24" s="501"/>
      <c r="AM24" s="501"/>
      <c r="AN24" s="501" t="s">
        <v>134</v>
      </c>
      <c r="AO24" s="501" t="s">
        <v>138</v>
      </c>
      <c r="AP24" s="501"/>
      <c r="AQ24" s="501"/>
      <c r="AR24" s="501"/>
      <c r="AS24" s="501" t="s">
        <v>134</v>
      </c>
      <c r="AT24" s="501" t="s">
        <v>138</v>
      </c>
      <c r="AU24" s="501"/>
      <c r="AV24" s="501"/>
      <c r="AW24" s="501"/>
      <c r="AX24" s="501" t="s">
        <v>134</v>
      </c>
    </row>
    <row r="25" spans="2:50" ht="14.25" hidden="1" customHeight="1" outlineLevel="1">
      <c r="B25" s="501"/>
      <c r="C25" s="501"/>
      <c r="D25" s="501"/>
      <c r="E25" s="501" t="s">
        <v>139</v>
      </c>
      <c r="F25" s="501"/>
      <c r="G25" s="501"/>
      <c r="H25" s="501"/>
      <c r="I25" s="529" t="s">
        <v>139</v>
      </c>
      <c r="J25" s="529"/>
      <c r="K25" s="529"/>
      <c r="L25" s="529"/>
      <c r="M25" s="529"/>
      <c r="N25" s="501"/>
      <c r="O25" s="501"/>
      <c r="P25" s="501" t="s">
        <v>140</v>
      </c>
      <c r="Q25" s="501"/>
      <c r="R25" s="501"/>
      <c r="S25" s="501"/>
      <c r="T25" s="501"/>
      <c r="U25" s="501" t="s">
        <v>140</v>
      </c>
      <c r="V25" s="501"/>
      <c r="W25" s="501"/>
      <c r="X25" s="501"/>
      <c r="Y25" s="501"/>
      <c r="Z25" s="501" t="s">
        <v>140</v>
      </c>
      <c r="AA25" s="501"/>
      <c r="AB25" s="501"/>
      <c r="AC25" s="501"/>
      <c r="AD25" s="501"/>
      <c r="AE25" s="501" t="s">
        <v>140</v>
      </c>
      <c r="AF25" s="501"/>
      <c r="AG25" s="501"/>
      <c r="AH25" s="501"/>
      <c r="AI25" s="501"/>
      <c r="AJ25" s="501" t="s">
        <v>140</v>
      </c>
      <c r="AK25" s="501"/>
      <c r="AL25" s="501"/>
      <c r="AM25" s="501"/>
      <c r="AN25" s="501"/>
      <c r="AO25" s="501" t="s">
        <v>140</v>
      </c>
      <c r="AP25" s="501"/>
      <c r="AQ25" s="501"/>
      <c r="AR25" s="501"/>
      <c r="AS25" s="501"/>
      <c r="AT25" s="501" t="s">
        <v>140</v>
      </c>
      <c r="AU25" s="501"/>
      <c r="AV25" s="501"/>
      <c r="AW25" s="501"/>
      <c r="AX25" s="501"/>
    </row>
    <row r="26" spans="2:50" ht="14.25" hidden="1" customHeight="1" outlineLevel="1">
      <c r="B26" s="501"/>
      <c r="C26" s="501"/>
      <c r="D26" s="501"/>
      <c r="E26" s="203" t="s">
        <v>141</v>
      </c>
      <c r="F26" s="203" t="s">
        <v>142</v>
      </c>
      <c r="G26" s="203" t="s">
        <v>143</v>
      </c>
      <c r="H26" s="501"/>
      <c r="I26" s="204" t="s">
        <v>141</v>
      </c>
      <c r="J26" s="204" t="s">
        <v>142</v>
      </c>
      <c r="K26" s="204" t="s">
        <v>143</v>
      </c>
      <c r="L26" s="529"/>
      <c r="M26" s="529"/>
      <c r="N26" s="501"/>
      <c r="O26" s="501"/>
      <c r="P26" s="203" t="s">
        <v>141</v>
      </c>
      <c r="Q26" s="203" t="s">
        <v>142</v>
      </c>
      <c r="R26" s="203" t="s">
        <v>143</v>
      </c>
      <c r="S26" s="205" t="s">
        <v>136</v>
      </c>
      <c r="T26" s="501"/>
      <c r="U26" s="203" t="s">
        <v>141</v>
      </c>
      <c r="V26" s="203" t="s">
        <v>142</v>
      </c>
      <c r="W26" s="203" t="s">
        <v>143</v>
      </c>
      <c r="X26" s="205" t="s">
        <v>136</v>
      </c>
      <c r="Y26" s="501"/>
      <c r="Z26" s="203" t="s">
        <v>141</v>
      </c>
      <c r="AA26" s="203" t="s">
        <v>142</v>
      </c>
      <c r="AB26" s="203" t="s">
        <v>143</v>
      </c>
      <c r="AC26" s="205" t="s">
        <v>136</v>
      </c>
      <c r="AD26" s="501"/>
      <c r="AE26" s="203" t="s">
        <v>141</v>
      </c>
      <c r="AF26" s="203" t="s">
        <v>142</v>
      </c>
      <c r="AG26" s="203" t="s">
        <v>143</v>
      </c>
      <c r="AH26" s="205" t="s">
        <v>136</v>
      </c>
      <c r="AI26" s="501"/>
      <c r="AJ26" s="203" t="s">
        <v>141</v>
      </c>
      <c r="AK26" s="203" t="s">
        <v>142</v>
      </c>
      <c r="AL26" s="203" t="s">
        <v>143</v>
      </c>
      <c r="AM26" s="205" t="s">
        <v>136</v>
      </c>
      <c r="AN26" s="501"/>
      <c r="AO26" s="203" t="s">
        <v>141</v>
      </c>
      <c r="AP26" s="203" t="s">
        <v>142</v>
      </c>
      <c r="AQ26" s="203" t="s">
        <v>143</v>
      </c>
      <c r="AR26" s="205" t="s">
        <v>136</v>
      </c>
      <c r="AS26" s="501"/>
      <c r="AT26" s="203" t="s">
        <v>141</v>
      </c>
      <c r="AU26" s="203" t="s">
        <v>142</v>
      </c>
      <c r="AV26" s="203" t="s">
        <v>143</v>
      </c>
      <c r="AW26" s="205" t="s">
        <v>136</v>
      </c>
      <c r="AX26" s="501"/>
    </row>
    <row r="27" spans="2:50" ht="14.25" hidden="1" customHeight="1" outlineLevel="1">
      <c r="B27" s="501" t="s">
        <v>116</v>
      </c>
      <c r="C27" s="203">
        <v>1</v>
      </c>
      <c r="D27" s="206" t="s">
        <v>343</v>
      </c>
      <c r="E27" s="207">
        <v>13</v>
      </c>
      <c r="F27" s="203">
        <v>1200</v>
      </c>
      <c r="G27" s="208">
        <f t="shared" ref="G27:G28" si="19">F27/E27</f>
        <v>92.307692307692307</v>
      </c>
      <c r="H27" s="526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27">
        <f>IFERROR(AVERAGE(K27:K41),"-")</f>
        <v>74.027319464297989</v>
      </c>
      <c r="M27" s="209">
        <f>RANK(K27, K$27:$K$41)</f>
        <v>1</v>
      </c>
      <c r="N27" s="501"/>
      <c r="O27" s="501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26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26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26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26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26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26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26">
        <f>AVERAGE(AV27:AV41)</f>
        <v>74.034757559598489</v>
      </c>
    </row>
    <row r="28" spans="2:50" ht="14.25" hidden="1" customHeight="1" outlineLevel="1">
      <c r="B28" s="501"/>
      <c r="C28" s="203">
        <v>2</v>
      </c>
      <c r="D28" s="206" t="s">
        <v>342</v>
      </c>
      <c r="E28" s="207">
        <v>23</v>
      </c>
      <c r="F28" s="203">
        <v>1800</v>
      </c>
      <c r="G28" s="208">
        <f t="shared" si="19"/>
        <v>78.260869565217391</v>
      </c>
      <c r="H28" s="526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27"/>
      <c r="M28" s="209">
        <f>RANK(K28, K$27:$K$41)</f>
        <v>2</v>
      </c>
      <c r="N28" s="501"/>
      <c r="O28" s="501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26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26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26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26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26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26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26"/>
    </row>
    <row r="29" spans="2:50" ht="14.25" hidden="1" customHeight="1" outlineLevel="1">
      <c r="B29" s="501"/>
      <c r="C29" s="203">
        <v>3</v>
      </c>
      <c r="D29" s="206"/>
      <c r="E29" s="203"/>
      <c r="F29" s="203"/>
      <c r="G29" s="203"/>
      <c r="H29" s="526"/>
      <c r="I29" s="209"/>
      <c r="J29" s="209"/>
      <c r="K29" s="210"/>
      <c r="L29" s="527"/>
      <c r="M29" s="209"/>
      <c r="N29" s="501"/>
      <c r="O29" s="501"/>
      <c r="P29" s="203"/>
      <c r="Q29" s="203"/>
      <c r="R29" s="203"/>
      <c r="S29" s="205"/>
      <c r="T29" s="526"/>
      <c r="U29" s="203"/>
      <c r="V29" s="207"/>
      <c r="W29" s="208"/>
      <c r="X29" s="205"/>
      <c r="Y29" s="526"/>
      <c r="Z29" s="203"/>
      <c r="AA29" s="207"/>
      <c r="AB29" s="208"/>
      <c r="AC29" s="205"/>
      <c r="AD29" s="526"/>
      <c r="AE29" s="203"/>
      <c r="AF29" s="207"/>
      <c r="AG29" s="208"/>
      <c r="AH29" s="205"/>
      <c r="AI29" s="526"/>
      <c r="AJ29" s="203"/>
      <c r="AK29" s="203"/>
      <c r="AL29" s="203"/>
      <c r="AM29" s="205"/>
      <c r="AN29" s="526"/>
      <c r="AO29" s="203"/>
      <c r="AP29" s="203"/>
      <c r="AQ29" s="203"/>
      <c r="AR29" s="205"/>
      <c r="AS29" s="526"/>
      <c r="AT29" s="203"/>
      <c r="AU29" s="203"/>
      <c r="AV29" s="203"/>
      <c r="AW29" s="205"/>
      <c r="AX29" s="526"/>
    </row>
    <row r="30" spans="2:50" ht="14.25" hidden="1" customHeight="1" outlineLevel="1">
      <c r="B30" s="501"/>
      <c r="C30" s="203">
        <v>4</v>
      </c>
      <c r="D30" s="206"/>
      <c r="E30" s="203"/>
      <c r="F30" s="203"/>
      <c r="G30" s="203"/>
      <c r="H30" s="526"/>
      <c r="I30" s="209"/>
      <c r="J30" s="209"/>
      <c r="K30" s="210"/>
      <c r="L30" s="527"/>
      <c r="M30" s="209"/>
      <c r="N30" s="501"/>
      <c r="O30" s="501"/>
      <c r="P30" s="203"/>
      <c r="Q30" s="203"/>
      <c r="R30" s="203"/>
      <c r="S30" s="205"/>
      <c r="T30" s="526"/>
      <c r="U30" s="203"/>
      <c r="V30" s="207"/>
      <c r="W30" s="208"/>
      <c r="X30" s="205"/>
      <c r="Y30" s="526"/>
      <c r="Z30" s="203"/>
      <c r="AA30" s="207"/>
      <c r="AB30" s="208"/>
      <c r="AC30" s="205"/>
      <c r="AD30" s="526"/>
      <c r="AE30" s="203"/>
      <c r="AF30" s="207"/>
      <c r="AG30" s="208"/>
      <c r="AH30" s="205"/>
      <c r="AI30" s="526"/>
      <c r="AJ30" s="203"/>
      <c r="AK30" s="203"/>
      <c r="AL30" s="203"/>
      <c r="AM30" s="205"/>
      <c r="AN30" s="526"/>
      <c r="AO30" s="203"/>
      <c r="AP30" s="203"/>
      <c r="AQ30" s="203"/>
      <c r="AR30" s="205"/>
      <c r="AS30" s="526"/>
      <c r="AT30" s="203"/>
      <c r="AU30" s="203"/>
      <c r="AV30" s="203"/>
      <c r="AW30" s="205"/>
      <c r="AX30" s="526"/>
    </row>
    <row r="31" spans="2:50" ht="14.25" hidden="1" customHeight="1" outlineLevel="1">
      <c r="B31" s="501"/>
      <c r="C31" s="203">
        <v>5</v>
      </c>
      <c r="D31" s="206"/>
      <c r="E31" s="203"/>
      <c r="F31" s="203"/>
      <c r="G31" s="203"/>
      <c r="H31" s="526"/>
      <c r="I31" s="209"/>
      <c r="J31" s="209"/>
      <c r="K31" s="210"/>
      <c r="L31" s="527"/>
      <c r="M31" s="209"/>
      <c r="N31" s="501"/>
      <c r="O31" s="501"/>
      <c r="P31" s="203"/>
      <c r="Q31" s="203"/>
      <c r="R31" s="203"/>
      <c r="S31" s="205"/>
      <c r="T31" s="526"/>
      <c r="U31" s="203"/>
      <c r="V31" s="207"/>
      <c r="W31" s="208"/>
      <c r="X31" s="205"/>
      <c r="Y31" s="526"/>
      <c r="Z31" s="203"/>
      <c r="AA31" s="207"/>
      <c r="AB31" s="208"/>
      <c r="AC31" s="205"/>
      <c r="AD31" s="526"/>
      <c r="AE31" s="203"/>
      <c r="AF31" s="207"/>
      <c r="AG31" s="208"/>
      <c r="AH31" s="205"/>
      <c r="AI31" s="526"/>
      <c r="AJ31" s="203"/>
      <c r="AK31" s="203"/>
      <c r="AL31" s="203"/>
      <c r="AM31" s="205"/>
      <c r="AN31" s="526"/>
      <c r="AO31" s="203"/>
      <c r="AP31" s="203"/>
      <c r="AQ31" s="203"/>
      <c r="AR31" s="205"/>
      <c r="AS31" s="526"/>
      <c r="AT31" s="203"/>
      <c r="AU31" s="203"/>
      <c r="AV31" s="203"/>
      <c r="AW31" s="205"/>
      <c r="AX31" s="526"/>
    </row>
    <row r="32" spans="2:50" ht="14.25" hidden="1" customHeight="1" outlineLevel="1">
      <c r="B32" s="501"/>
      <c r="C32" s="203">
        <v>6</v>
      </c>
      <c r="D32" s="206"/>
      <c r="E32" s="203"/>
      <c r="F32" s="203"/>
      <c r="G32" s="203"/>
      <c r="H32" s="526"/>
      <c r="I32" s="209"/>
      <c r="J32" s="209"/>
      <c r="K32" s="210"/>
      <c r="L32" s="527"/>
      <c r="M32" s="209"/>
      <c r="N32" s="501"/>
      <c r="O32" s="501"/>
      <c r="P32" s="203"/>
      <c r="Q32" s="203"/>
      <c r="R32" s="203"/>
      <c r="S32" s="205"/>
      <c r="T32" s="526"/>
      <c r="U32" s="203"/>
      <c r="V32" s="207"/>
      <c r="W32" s="208"/>
      <c r="X32" s="205"/>
      <c r="Y32" s="526"/>
      <c r="Z32" s="203"/>
      <c r="AA32" s="207"/>
      <c r="AB32" s="208"/>
      <c r="AC32" s="205"/>
      <c r="AD32" s="526"/>
      <c r="AE32" s="203"/>
      <c r="AF32" s="207"/>
      <c r="AG32" s="208"/>
      <c r="AH32" s="205"/>
      <c r="AI32" s="526"/>
      <c r="AJ32" s="203"/>
      <c r="AK32" s="203"/>
      <c r="AL32" s="203"/>
      <c r="AM32" s="205"/>
      <c r="AN32" s="526"/>
      <c r="AO32" s="203"/>
      <c r="AP32" s="203"/>
      <c r="AQ32" s="203"/>
      <c r="AR32" s="205"/>
      <c r="AS32" s="526"/>
      <c r="AT32" s="203"/>
      <c r="AU32" s="203"/>
      <c r="AV32" s="203"/>
      <c r="AW32" s="205"/>
      <c r="AX32" s="526"/>
    </row>
    <row r="33" spans="2:50" ht="14.25" hidden="1" customHeight="1" outlineLevel="1">
      <c r="B33" s="501"/>
      <c r="C33" s="203">
        <v>7</v>
      </c>
      <c r="D33" s="206"/>
      <c r="E33" s="203"/>
      <c r="F33" s="203"/>
      <c r="G33" s="203"/>
      <c r="H33" s="526"/>
      <c r="I33" s="209"/>
      <c r="J33" s="209"/>
      <c r="K33" s="210"/>
      <c r="L33" s="527"/>
      <c r="M33" s="209"/>
      <c r="N33" s="501"/>
      <c r="O33" s="501"/>
      <c r="P33" s="203"/>
      <c r="Q33" s="203"/>
      <c r="R33" s="203"/>
      <c r="S33" s="205"/>
      <c r="T33" s="526"/>
      <c r="U33" s="203"/>
      <c r="V33" s="207"/>
      <c r="W33" s="208"/>
      <c r="X33" s="205"/>
      <c r="Y33" s="526"/>
      <c r="Z33" s="203"/>
      <c r="AA33" s="207"/>
      <c r="AB33" s="208"/>
      <c r="AC33" s="205"/>
      <c r="AD33" s="526"/>
      <c r="AE33" s="203"/>
      <c r="AF33" s="207"/>
      <c r="AG33" s="208"/>
      <c r="AH33" s="205"/>
      <c r="AI33" s="526"/>
      <c r="AJ33" s="203"/>
      <c r="AK33" s="203"/>
      <c r="AL33" s="203"/>
      <c r="AM33" s="205"/>
      <c r="AN33" s="526"/>
      <c r="AO33" s="203"/>
      <c r="AP33" s="203"/>
      <c r="AQ33" s="203"/>
      <c r="AR33" s="205"/>
      <c r="AS33" s="526"/>
      <c r="AT33" s="203"/>
      <c r="AU33" s="203"/>
      <c r="AV33" s="203"/>
      <c r="AW33" s="205"/>
      <c r="AX33" s="526"/>
    </row>
    <row r="34" spans="2:50" ht="14.25" hidden="1" customHeight="1" outlineLevel="1">
      <c r="B34" s="501"/>
      <c r="C34" s="203">
        <v>8</v>
      </c>
      <c r="D34" s="206"/>
      <c r="E34" s="203"/>
      <c r="F34" s="203"/>
      <c r="G34" s="203"/>
      <c r="H34" s="526"/>
      <c r="I34" s="209"/>
      <c r="J34" s="209"/>
      <c r="K34" s="210"/>
      <c r="L34" s="527"/>
      <c r="M34" s="209"/>
      <c r="N34" s="501"/>
      <c r="O34" s="501"/>
      <c r="P34" s="203"/>
      <c r="Q34" s="203"/>
      <c r="R34" s="203"/>
      <c r="S34" s="205"/>
      <c r="T34" s="526"/>
      <c r="U34" s="203"/>
      <c r="V34" s="207"/>
      <c r="W34" s="208"/>
      <c r="X34" s="205"/>
      <c r="Y34" s="526"/>
      <c r="Z34" s="203"/>
      <c r="AA34" s="207"/>
      <c r="AB34" s="208"/>
      <c r="AC34" s="205"/>
      <c r="AD34" s="526"/>
      <c r="AE34" s="203"/>
      <c r="AF34" s="207"/>
      <c r="AG34" s="208"/>
      <c r="AH34" s="205"/>
      <c r="AI34" s="526"/>
      <c r="AJ34" s="203"/>
      <c r="AK34" s="203"/>
      <c r="AL34" s="203"/>
      <c r="AM34" s="205"/>
      <c r="AN34" s="526"/>
      <c r="AO34" s="203"/>
      <c r="AP34" s="203"/>
      <c r="AQ34" s="203"/>
      <c r="AR34" s="205"/>
      <c r="AS34" s="526"/>
      <c r="AT34" s="203"/>
      <c r="AU34" s="203"/>
      <c r="AV34" s="203"/>
      <c r="AW34" s="205"/>
      <c r="AX34" s="526"/>
    </row>
    <row r="35" spans="2:50" ht="14.25" hidden="1" customHeight="1" outlineLevel="1">
      <c r="B35" s="501"/>
      <c r="C35" s="203">
        <v>9</v>
      </c>
      <c r="D35" s="206"/>
      <c r="E35" s="203"/>
      <c r="F35" s="203"/>
      <c r="G35" s="203"/>
      <c r="H35" s="526"/>
      <c r="I35" s="209"/>
      <c r="J35" s="209"/>
      <c r="K35" s="210"/>
      <c r="L35" s="527"/>
      <c r="M35" s="209"/>
      <c r="N35" s="501"/>
      <c r="O35" s="501"/>
      <c r="P35" s="203"/>
      <c r="Q35" s="203"/>
      <c r="R35" s="203"/>
      <c r="S35" s="205"/>
      <c r="T35" s="526"/>
      <c r="U35" s="203"/>
      <c r="V35" s="207"/>
      <c r="W35" s="208"/>
      <c r="X35" s="205"/>
      <c r="Y35" s="526"/>
      <c r="Z35" s="203"/>
      <c r="AA35" s="207"/>
      <c r="AB35" s="208"/>
      <c r="AC35" s="205"/>
      <c r="AD35" s="526"/>
      <c r="AE35" s="203"/>
      <c r="AF35" s="207"/>
      <c r="AG35" s="208"/>
      <c r="AH35" s="205"/>
      <c r="AI35" s="526"/>
      <c r="AJ35" s="203"/>
      <c r="AK35" s="203"/>
      <c r="AL35" s="203"/>
      <c r="AM35" s="205"/>
      <c r="AN35" s="526"/>
      <c r="AO35" s="203"/>
      <c r="AP35" s="203"/>
      <c r="AQ35" s="203"/>
      <c r="AR35" s="205"/>
      <c r="AS35" s="526"/>
      <c r="AT35" s="203"/>
      <c r="AU35" s="203"/>
      <c r="AV35" s="203"/>
      <c r="AW35" s="205"/>
      <c r="AX35" s="526"/>
    </row>
    <row r="36" spans="2:50" ht="14.25" hidden="1" customHeight="1" outlineLevel="1">
      <c r="B36" s="501"/>
      <c r="C36" s="203">
        <v>10</v>
      </c>
      <c r="D36" s="206"/>
      <c r="E36" s="203"/>
      <c r="F36" s="203"/>
      <c r="G36" s="203"/>
      <c r="H36" s="526"/>
      <c r="I36" s="209"/>
      <c r="J36" s="209"/>
      <c r="K36" s="210"/>
      <c r="L36" s="527"/>
      <c r="M36" s="209"/>
      <c r="N36" s="501"/>
      <c r="O36" s="501"/>
      <c r="P36" s="203"/>
      <c r="Q36" s="203"/>
      <c r="R36" s="203"/>
      <c r="S36" s="205"/>
      <c r="T36" s="526"/>
      <c r="U36" s="203"/>
      <c r="V36" s="207"/>
      <c r="W36" s="208"/>
      <c r="X36" s="205"/>
      <c r="Y36" s="526"/>
      <c r="Z36" s="203"/>
      <c r="AA36" s="207"/>
      <c r="AB36" s="208"/>
      <c r="AC36" s="205"/>
      <c r="AD36" s="526"/>
      <c r="AE36" s="203"/>
      <c r="AF36" s="207"/>
      <c r="AG36" s="208"/>
      <c r="AH36" s="205"/>
      <c r="AI36" s="526"/>
      <c r="AJ36" s="203"/>
      <c r="AK36" s="203"/>
      <c r="AL36" s="203"/>
      <c r="AM36" s="205"/>
      <c r="AN36" s="526"/>
      <c r="AO36" s="203"/>
      <c r="AP36" s="203"/>
      <c r="AQ36" s="203"/>
      <c r="AR36" s="205"/>
      <c r="AS36" s="526"/>
      <c r="AT36" s="203"/>
      <c r="AU36" s="203"/>
      <c r="AV36" s="203"/>
      <c r="AW36" s="205"/>
      <c r="AX36" s="526"/>
    </row>
    <row r="37" spans="2:50" ht="14.25" hidden="1" customHeight="1" outlineLevel="1">
      <c r="B37" s="501"/>
      <c r="C37" s="203">
        <v>11</v>
      </c>
      <c r="D37" s="206"/>
      <c r="E37" s="203"/>
      <c r="F37" s="203"/>
      <c r="G37" s="203"/>
      <c r="H37" s="526"/>
      <c r="I37" s="209"/>
      <c r="J37" s="209"/>
      <c r="K37" s="210"/>
      <c r="L37" s="527"/>
      <c r="M37" s="209"/>
      <c r="N37" s="501"/>
      <c r="O37" s="501"/>
      <c r="P37" s="203"/>
      <c r="Q37" s="203"/>
      <c r="R37" s="203"/>
      <c r="S37" s="205"/>
      <c r="T37" s="526"/>
      <c r="U37" s="203"/>
      <c r="V37" s="207"/>
      <c r="W37" s="208"/>
      <c r="X37" s="205"/>
      <c r="Y37" s="526"/>
      <c r="Z37" s="203"/>
      <c r="AA37" s="207"/>
      <c r="AB37" s="208"/>
      <c r="AC37" s="205"/>
      <c r="AD37" s="526"/>
      <c r="AE37" s="203"/>
      <c r="AF37" s="207"/>
      <c r="AG37" s="208"/>
      <c r="AH37" s="205"/>
      <c r="AI37" s="526"/>
      <c r="AJ37" s="203"/>
      <c r="AK37" s="203"/>
      <c r="AL37" s="203"/>
      <c r="AM37" s="205"/>
      <c r="AN37" s="526"/>
      <c r="AO37" s="203"/>
      <c r="AP37" s="203"/>
      <c r="AQ37" s="203"/>
      <c r="AR37" s="205"/>
      <c r="AS37" s="526"/>
      <c r="AT37" s="203"/>
      <c r="AU37" s="203"/>
      <c r="AV37" s="203"/>
      <c r="AW37" s="205"/>
      <c r="AX37" s="526"/>
    </row>
    <row r="38" spans="2:50" ht="14.25" hidden="1" customHeight="1" outlineLevel="1">
      <c r="B38" s="501"/>
      <c r="C38" s="203">
        <v>12</v>
      </c>
      <c r="D38" s="206"/>
      <c r="E38" s="203"/>
      <c r="F38" s="203"/>
      <c r="G38" s="203"/>
      <c r="H38" s="526"/>
      <c r="I38" s="209"/>
      <c r="J38" s="209"/>
      <c r="K38" s="210"/>
      <c r="L38" s="527"/>
      <c r="M38" s="209"/>
      <c r="N38" s="501"/>
      <c r="O38" s="501"/>
      <c r="P38" s="203"/>
      <c r="Q38" s="203"/>
      <c r="R38" s="203"/>
      <c r="S38" s="205"/>
      <c r="T38" s="526"/>
      <c r="U38" s="203"/>
      <c r="V38" s="207"/>
      <c r="W38" s="208"/>
      <c r="X38" s="205"/>
      <c r="Y38" s="526"/>
      <c r="Z38" s="203"/>
      <c r="AA38" s="207"/>
      <c r="AB38" s="208"/>
      <c r="AC38" s="205"/>
      <c r="AD38" s="526"/>
      <c r="AE38" s="203"/>
      <c r="AF38" s="207"/>
      <c r="AG38" s="208"/>
      <c r="AH38" s="205"/>
      <c r="AI38" s="526"/>
      <c r="AJ38" s="203"/>
      <c r="AK38" s="203"/>
      <c r="AL38" s="203"/>
      <c r="AM38" s="205"/>
      <c r="AN38" s="526"/>
      <c r="AO38" s="203"/>
      <c r="AP38" s="203"/>
      <c r="AQ38" s="203"/>
      <c r="AR38" s="205"/>
      <c r="AS38" s="526"/>
      <c r="AT38" s="203"/>
      <c r="AU38" s="203"/>
      <c r="AV38" s="203"/>
      <c r="AW38" s="205"/>
      <c r="AX38" s="526"/>
    </row>
    <row r="39" spans="2:50" ht="14.25" hidden="1" customHeight="1" outlineLevel="1">
      <c r="B39" s="501"/>
      <c r="C39" s="203">
        <v>13</v>
      </c>
      <c r="D39" s="206"/>
      <c r="E39" s="203"/>
      <c r="F39" s="203"/>
      <c r="G39" s="203"/>
      <c r="H39" s="526"/>
      <c r="I39" s="209"/>
      <c r="J39" s="209"/>
      <c r="K39" s="210"/>
      <c r="L39" s="527"/>
      <c r="M39" s="209"/>
      <c r="N39" s="501"/>
      <c r="O39" s="501"/>
      <c r="P39" s="203"/>
      <c r="Q39" s="203"/>
      <c r="R39" s="203"/>
      <c r="S39" s="205"/>
      <c r="T39" s="526"/>
      <c r="U39" s="203"/>
      <c r="V39" s="207"/>
      <c r="W39" s="208"/>
      <c r="X39" s="205"/>
      <c r="Y39" s="526"/>
      <c r="Z39" s="203"/>
      <c r="AA39" s="207"/>
      <c r="AB39" s="208"/>
      <c r="AC39" s="205"/>
      <c r="AD39" s="526"/>
      <c r="AE39" s="203"/>
      <c r="AF39" s="207"/>
      <c r="AG39" s="208"/>
      <c r="AH39" s="205"/>
      <c r="AI39" s="526"/>
      <c r="AJ39" s="203"/>
      <c r="AK39" s="203"/>
      <c r="AL39" s="203"/>
      <c r="AM39" s="205"/>
      <c r="AN39" s="526"/>
      <c r="AO39" s="203"/>
      <c r="AP39" s="203"/>
      <c r="AQ39" s="203"/>
      <c r="AR39" s="205"/>
      <c r="AS39" s="526"/>
      <c r="AT39" s="203"/>
      <c r="AU39" s="203"/>
      <c r="AV39" s="203"/>
      <c r="AW39" s="205"/>
      <c r="AX39" s="526"/>
    </row>
    <row r="40" spans="2:50" ht="14.25" hidden="1" customHeight="1" outlineLevel="1">
      <c r="B40" s="501"/>
      <c r="C40" s="203">
        <v>14</v>
      </c>
      <c r="D40" s="206"/>
      <c r="E40" s="203"/>
      <c r="F40" s="203"/>
      <c r="G40" s="203"/>
      <c r="H40" s="526"/>
      <c r="I40" s="209"/>
      <c r="J40" s="209"/>
      <c r="K40" s="210"/>
      <c r="L40" s="527"/>
      <c r="M40" s="209"/>
      <c r="N40" s="501"/>
      <c r="O40" s="501"/>
      <c r="P40" s="203"/>
      <c r="Q40" s="203"/>
      <c r="R40" s="203"/>
      <c r="S40" s="205"/>
      <c r="T40" s="526"/>
      <c r="U40" s="203"/>
      <c r="V40" s="207"/>
      <c r="W40" s="208"/>
      <c r="X40" s="205"/>
      <c r="Y40" s="526"/>
      <c r="Z40" s="203"/>
      <c r="AA40" s="207"/>
      <c r="AB40" s="208"/>
      <c r="AC40" s="205"/>
      <c r="AD40" s="526"/>
      <c r="AE40" s="203"/>
      <c r="AF40" s="207"/>
      <c r="AG40" s="208"/>
      <c r="AH40" s="205"/>
      <c r="AI40" s="526"/>
      <c r="AJ40" s="203"/>
      <c r="AK40" s="203"/>
      <c r="AL40" s="203"/>
      <c r="AM40" s="205"/>
      <c r="AN40" s="526"/>
      <c r="AO40" s="203"/>
      <c r="AP40" s="203"/>
      <c r="AQ40" s="203"/>
      <c r="AR40" s="205"/>
      <c r="AS40" s="526"/>
      <c r="AT40" s="203"/>
      <c r="AU40" s="203"/>
      <c r="AV40" s="203"/>
      <c r="AW40" s="205"/>
      <c r="AX40" s="526"/>
    </row>
    <row r="41" spans="2:50" ht="14.25" hidden="1" customHeight="1" outlineLevel="1">
      <c r="B41" s="501"/>
      <c r="C41" s="203">
        <v>15</v>
      </c>
      <c r="D41" s="206"/>
      <c r="E41" s="203"/>
      <c r="F41" s="203"/>
      <c r="G41" s="203"/>
      <c r="H41" s="526"/>
      <c r="I41" s="209"/>
      <c r="J41" s="209"/>
      <c r="K41" s="210"/>
      <c r="L41" s="527"/>
      <c r="M41" s="209"/>
      <c r="N41" s="501"/>
      <c r="O41" s="501"/>
      <c r="P41" s="203"/>
      <c r="Q41" s="207"/>
      <c r="R41" s="208"/>
      <c r="S41" s="205"/>
      <c r="T41" s="526"/>
      <c r="U41" s="203"/>
      <c r="V41" s="207"/>
      <c r="W41" s="208"/>
      <c r="X41" s="205"/>
      <c r="Y41" s="526"/>
      <c r="Z41" s="203"/>
      <c r="AA41" s="207"/>
      <c r="AB41" s="208"/>
      <c r="AC41" s="205"/>
      <c r="AD41" s="526"/>
      <c r="AE41" s="203"/>
      <c r="AF41" s="207"/>
      <c r="AG41" s="208"/>
      <c r="AH41" s="205"/>
      <c r="AI41" s="526"/>
      <c r="AJ41" s="203"/>
      <c r="AK41" s="207"/>
      <c r="AL41" s="208"/>
      <c r="AM41" s="205"/>
      <c r="AN41" s="526"/>
      <c r="AO41" s="203"/>
      <c r="AP41" s="207"/>
      <c r="AQ41" s="208"/>
      <c r="AR41" s="205"/>
      <c r="AS41" s="526"/>
      <c r="AT41" s="203"/>
      <c r="AU41" s="207"/>
      <c r="AV41" s="208"/>
      <c r="AW41" s="205"/>
      <c r="AX41" s="526"/>
    </row>
    <row r="42" spans="2:50" ht="14.25" hidden="1" customHeight="1" outlineLevel="1" collapsed="1">
      <c r="B42" s="539" t="s">
        <v>238</v>
      </c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1"/>
      <c r="N42" s="553" t="s">
        <v>130</v>
      </c>
      <c r="O42" s="553" t="s">
        <v>77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2:50" ht="14.25" hidden="1" customHeight="1" outlineLevel="1">
      <c r="B43" s="542"/>
      <c r="C43" s="542"/>
      <c r="D43" s="542"/>
      <c r="E43" s="542"/>
      <c r="F43" s="542"/>
      <c r="G43" s="542"/>
      <c r="H43" s="542"/>
      <c r="I43" s="542"/>
      <c r="J43" s="542"/>
      <c r="K43" s="542"/>
      <c r="L43" s="542"/>
      <c r="M43" s="543"/>
      <c r="N43" s="555"/>
      <c r="O43" s="555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2:50" ht="14.25" hidden="1" customHeight="1" outlineLevel="1">
      <c r="B44" s="501" t="s">
        <v>131</v>
      </c>
      <c r="C44" s="501" t="s">
        <v>132</v>
      </c>
      <c r="D44" s="501"/>
      <c r="E44" s="501" t="s">
        <v>133</v>
      </c>
      <c r="F44" s="501"/>
      <c r="G44" s="501"/>
      <c r="H44" s="501" t="s">
        <v>134</v>
      </c>
      <c r="I44" s="529" t="s">
        <v>135</v>
      </c>
      <c r="J44" s="529"/>
      <c r="K44" s="529"/>
      <c r="L44" s="529" t="s">
        <v>134</v>
      </c>
      <c r="M44" s="529" t="s">
        <v>136</v>
      </c>
      <c r="N44" s="501"/>
      <c r="O44" s="501" t="s">
        <v>137</v>
      </c>
      <c r="P44" s="501" t="s">
        <v>138</v>
      </c>
      <c r="Q44" s="501"/>
      <c r="R44" s="501"/>
      <c r="S44" s="501"/>
      <c r="T44" s="501" t="s">
        <v>134</v>
      </c>
      <c r="U44" s="501" t="s">
        <v>138</v>
      </c>
      <c r="V44" s="501"/>
      <c r="W44" s="501"/>
      <c r="X44" s="501"/>
      <c r="Y44" s="501" t="s">
        <v>134</v>
      </c>
      <c r="Z44" s="501" t="s">
        <v>138</v>
      </c>
      <c r="AA44" s="501"/>
      <c r="AB44" s="501"/>
      <c r="AC44" s="501"/>
      <c r="AD44" s="501" t="s">
        <v>134</v>
      </c>
      <c r="AE44" s="501" t="s">
        <v>138</v>
      </c>
      <c r="AF44" s="501"/>
      <c r="AG44" s="501"/>
      <c r="AH44" s="501"/>
      <c r="AI44" s="501" t="s">
        <v>134</v>
      </c>
      <c r="AJ44" s="501" t="s">
        <v>138</v>
      </c>
      <c r="AK44" s="501"/>
      <c r="AL44" s="501"/>
      <c r="AM44" s="501"/>
      <c r="AN44" s="501" t="s">
        <v>134</v>
      </c>
      <c r="AO44" s="501" t="s">
        <v>138</v>
      </c>
      <c r="AP44" s="501"/>
      <c r="AQ44" s="501"/>
      <c r="AR44" s="501"/>
      <c r="AS44" s="501" t="s">
        <v>134</v>
      </c>
      <c r="AT44" s="501" t="s">
        <v>138</v>
      </c>
      <c r="AU44" s="501"/>
      <c r="AV44" s="501"/>
      <c r="AW44" s="501"/>
      <c r="AX44" s="501" t="s">
        <v>134</v>
      </c>
    </row>
    <row r="45" spans="2:50" ht="14.25" hidden="1" customHeight="1" outlineLevel="1">
      <c r="B45" s="501"/>
      <c r="C45" s="501"/>
      <c r="D45" s="501"/>
      <c r="E45" s="501" t="s">
        <v>139</v>
      </c>
      <c r="F45" s="501"/>
      <c r="G45" s="501"/>
      <c r="H45" s="501"/>
      <c r="I45" s="529" t="s">
        <v>139</v>
      </c>
      <c r="J45" s="529"/>
      <c r="K45" s="529"/>
      <c r="L45" s="529"/>
      <c r="M45" s="529"/>
      <c r="N45" s="501"/>
      <c r="O45" s="501"/>
      <c r="P45" s="501" t="s">
        <v>140</v>
      </c>
      <c r="Q45" s="501"/>
      <c r="R45" s="501"/>
      <c r="S45" s="501"/>
      <c r="T45" s="501"/>
      <c r="U45" s="501" t="s">
        <v>140</v>
      </c>
      <c r="V45" s="501"/>
      <c r="W45" s="501"/>
      <c r="X45" s="501"/>
      <c r="Y45" s="501"/>
      <c r="Z45" s="501" t="s">
        <v>140</v>
      </c>
      <c r="AA45" s="501"/>
      <c r="AB45" s="501"/>
      <c r="AC45" s="501"/>
      <c r="AD45" s="501"/>
      <c r="AE45" s="501" t="s">
        <v>140</v>
      </c>
      <c r="AF45" s="501"/>
      <c r="AG45" s="501"/>
      <c r="AH45" s="501"/>
      <c r="AI45" s="501"/>
      <c r="AJ45" s="501" t="s">
        <v>140</v>
      </c>
      <c r="AK45" s="501"/>
      <c r="AL45" s="501"/>
      <c r="AM45" s="501"/>
      <c r="AN45" s="501"/>
      <c r="AO45" s="501" t="s">
        <v>140</v>
      </c>
      <c r="AP45" s="501"/>
      <c r="AQ45" s="501"/>
      <c r="AR45" s="501"/>
      <c r="AS45" s="501"/>
      <c r="AT45" s="501" t="s">
        <v>140</v>
      </c>
      <c r="AU45" s="501"/>
      <c r="AV45" s="501"/>
      <c r="AW45" s="501"/>
      <c r="AX45" s="501"/>
    </row>
    <row r="46" spans="2:50" ht="14.25" hidden="1" customHeight="1" outlineLevel="1">
      <c r="B46" s="501"/>
      <c r="C46" s="501"/>
      <c r="D46" s="501"/>
      <c r="E46" s="203" t="s">
        <v>141</v>
      </c>
      <c r="F46" s="203" t="s">
        <v>142</v>
      </c>
      <c r="G46" s="203" t="s">
        <v>143</v>
      </c>
      <c r="H46" s="501"/>
      <c r="I46" s="204" t="s">
        <v>141</v>
      </c>
      <c r="J46" s="204" t="s">
        <v>142</v>
      </c>
      <c r="K46" s="204" t="s">
        <v>143</v>
      </c>
      <c r="L46" s="529"/>
      <c r="M46" s="529"/>
      <c r="N46" s="501"/>
      <c r="O46" s="501"/>
      <c r="P46" s="203" t="s">
        <v>141</v>
      </c>
      <c r="Q46" s="203" t="s">
        <v>142</v>
      </c>
      <c r="R46" s="203" t="s">
        <v>143</v>
      </c>
      <c r="S46" s="205" t="s">
        <v>136</v>
      </c>
      <c r="T46" s="501"/>
      <c r="U46" s="203" t="s">
        <v>141</v>
      </c>
      <c r="V46" s="203" t="s">
        <v>142</v>
      </c>
      <c r="W46" s="203" t="s">
        <v>143</v>
      </c>
      <c r="X46" s="205" t="s">
        <v>136</v>
      </c>
      <c r="Y46" s="501"/>
      <c r="Z46" s="203" t="s">
        <v>141</v>
      </c>
      <c r="AA46" s="203" t="s">
        <v>142</v>
      </c>
      <c r="AB46" s="203" t="s">
        <v>143</v>
      </c>
      <c r="AC46" s="205" t="s">
        <v>136</v>
      </c>
      <c r="AD46" s="501"/>
      <c r="AE46" s="203" t="s">
        <v>141</v>
      </c>
      <c r="AF46" s="203" t="s">
        <v>142</v>
      </c>
      <c r="AG46" s="203" t="s">
        <v>143</v>
      </c>
      <c r="AH46" s="205" t="s">
        <v>136</v>
      </c>
      <c r="AI46" s="501"/>
      <c r="AJ46" s="203" t="s">
        <v>141</v>
      </c>
      <c r="AK46" s="203" t="s">
        <v>142</v>
      </c>
      <c r="AL46" s="203" t="s">
        <v>143</v>
      </c>
      <c r="AM46" s="205" t="s">
        <v>136</v>
      </c>
      <c r="AN46" s="501"/>
      <c r="AO46" s="203" t="s">
        <v>141</v>
      </c>
      <c r="AP46" s="203" t="s">
        <v>142</v>
      </c>
      <c r="AQ46" s="203" t="s">
        <v>143</v>
      </c>
      <c r="AR46" s="205" t="s">
        <v>136</v>
      </c>
      <c r="AS46" s="501"/>
      <c r="AT46" s="203" t="s">
        <v>141</v>
      </c>
      <c r="AU46" s="203" t="s">
        <v>142</v>
      </c>
      <c r="AV46" s="203" t="s">
        <v>143</v>
      </c>
      <c r="AW46" s="205" t="s">
        <v>136</v>
      </c>
      <c r="AX46" s="501"/>
    </row>
    <row r="47" spans="2:50" ht="14.25" hidden="1" customHeight="1" outlineLevel="1">
      <c r="B47" s="501" t="s">
        <v>116</v>
      </c>
      <c r="C47" s="203">
        <v>1</v>
      </c>
      <c r="D47" s="206" t="s">
        <v>343</v>
      </c>
      <c r="E47" s="203">
        <v>13</v>
      </c>
      <c r="F47" s="203">
        <v>1200</v>
      </c>
      <c r="G47" s="208">
        <f t="shared" ref="G47:G48" si="45">F47/E47</f>
        <v>92.307692307692307</v>
      </c>
      <c r="H47" s="526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27">
        <f>IFERROR(AVERAGE(K47:K61),"-")</f>
        <v>74.018555335133996</v>
      </c>
      <c r="M47" s="209">
        <f>RANK(K47, K$47:$K$61)</f>
        <v>1</v>
      </c>
      <c r="N47" s="501"/>
      <c r="O47" s="501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26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26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26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26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26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26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26">
        <f>AVERAGE(AV47:AV61)</f>
        <v>74.078551212149137</v>
      </c>
    </row>
    <row r="48" spans="2:50" ht="14.25" hidden="1" customHeight="1" outlineLevel="1">
      <c r="B48" s="501"/>
      <c r="C48" s="203">
        <v>2</v>
      </c>
      <c r="D48" s="206" t="s">
        <v>342</v>
      </c>
      <c r="E48" s="203">
        <v>23</v>
      </c>
      <c r="F48" s="203">
        <v>1800</v>
      </c>
      <c r="G48" s="208">
        <f t="shared" si="45"/>
        <v>78.260869565217391</v>
      </c>
      <c r="H48" s="526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27"/>
      <c r="M48" s="209">
        <f>RANK(K48, K$47:$K$61)</f>
        <v>2</v>
      </c>
      <c r="N48" s="501"/>
      <c r="O48" s="501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26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26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26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26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26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26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26"/>
    </row>
    <row r="49" spans="2:50" ht="14.25" hidden="1" customHeight="1" outlineLevel="1">
      <c r="B49" s="501"/>
      <c r="C49" s="203">
        <v>3</v>
      </c>
      <c r="D49" s="206"/>
      <c r="E49" s="203"/>
      <c r="F49" s="203"/>
      <c r="G49" s="203"/>
      <c r="H49" s="526"/>
      <c r="I49" s="209"/>
      <c r="J49" s="209"/>
      <c r="K49" s="210"/>
      <c r="L49" s="527"/>
      <c r="M49" s="209"/>
      <c r="N49" s="501"/>
      <c r="O49" s="501"/>
      <c r="P49" s="203"/>
      <c r="Q49" s="203"/>
      <c r="R49" s="203"/>
      <c r="S49" s="205"/>
      <c r="T49" s="526"/>
      <c r="U49" s="203"/>
      <c r="V49" s="203"/>
      <c r="W49" s="203"/>
      <c r="X49" s="205"/>
      <c r="Y49" s="526"/>
      <c r="Z49" s="203"/>
      <c r="AA49" s="203"/>
      <c r="AB49" s="203"/>
      <c r="AC49" s="205"/>
      <c r="AD49" s="526"/>
      <c r="AE49" s="203"/>
      <c r="AF49" s="203"/>
      <c r="AG49" s="203"/>
      <c r="AH49" s="205"/>
      <c r="AI49" s="526"/>
      <c r="AJ49" s="203"/>
      <c r="AK49" s="207"/>
      <c r="AL49" s="208"/>
      <c r="AM49" s="205"/>
      <c r="AN49" s="526"/>
      <c r="AO49" s="203"/>
      <c r="AP49" s="207"/>
      <c r="AQ49" s="208"/>
      <c r="AR49" s="205"/>
      <c r="AS49" s="526"/>
      <c r="AT49" s="203"/>
      <c r="AU49" s="207"/>
      <c r="AV49" s="208"/>
      <c r="AW49" s="205"/>
      <c r="AX49" s="526"/>
    </row>
    <row r="50" spans="2:50" ht="14.25" hidden="1" customHeight="1" outlineLevel="1">
      <c r="B50" s="501"/>
      <c r="C50" s="203">
        <v>4</v>
      </c>
      <c r="D50" s="206"/>
      <c r="E50" s="203"/>
      <c r="F50" s="203"/>
      <c r="G50" s="203"/>
      <c r="H50" s="526"/>
      <c r="I50" s="209"/>
      <c r="J50" s="209"/>
      <c r="K50" s="210"/>
      <c r="L50" s="527"/>
      <c r="M50" s="209"/>
      <c r="N50" s="501"/>
      <c r="O50" s="501"/>
      <c r="P50" s="203"/>
      <c r="Q50" s="203"/>
      <c r="R50" s="203"/>
      <c r="S50" s="205"/>
      <c r="T50" s="526"/>
      <c r="U50" s="203"/>
      <c r="V50" s="203"/>
      <c r="W50" s="203"/>
      <c r="X50" s="205"/>
      <c r="Y50" s="526"/>
      <c r="Z50" s="203"/>
      <c r="AA50" s="203"/>
      <c r="AB50" s="203"/>
      <c r="AC50" s="205"/>
      <c r="AD50" s="526"/>
      <c r="AE50" s="203"/>
      <c r="AF50" s="203"/>
      <c r="AG50" s="203"/>
      <c r="AH50" s="205"/>
      <c r="AI50" s="526"/>
      <c r="AJ50" s="203"/>
      <c r="AK50" s="207"/>
      <c r="AL50" s="208"/>
      <c r="AM50" s="205"/>
      <c r="AN50" s="526"/>
      <c r="AO50" s="203"/>
      <c r="AP50" s="207"/>
      <c r="AQ50" s="208"/>
      <c r="AR50" s="205"/>
      <c r="AS50" s="526"/>
      <c r="AT50" s="203"/>
      <c r="AU50" s="207"/>
      <c r="AV50" s="208"/>
      <c r="AW50" s="205"/>
      <c r="AX50" s="526"/>
    </row>
    <row r="51" spans="2:50" ht="14.25" hidden="1" customHeight="1" outlineLevel="1">
      <c r="B51" s="501"/>
      <c r="C51" s="203">
        <v>5</v>
      </c>
      <c r="D51" s="206"/>
      <c r="E51" s="203"/>
      <c r="F51" s="203"/>
      <c r="G51" s="203"/>
      <c r="H51" s="526"/>
      <c r="I51" s="209"/>
      <c r="J51" s="209"/>
      <c r="K51" s="210"/>
      <c r="L51" s="527"/>
      <c r="M51" s="209"/>
      <c r="N51" s="501"/>
      <c r="O51" s="501"/>
      <c r="P51" s="203"/>
      <c r="Q51" s="203"/>
      <c r="R51" s="203"/>
      <c r="S51" s="205"/>
      <c r="T51" s="526"/>
      <c r="U51" s="203"/>
      <c r="V51" s="203"/>
      <c r="W51" s="203"/>
      <c r="X51" s="205"/>
      <c r="Y51" s="526"/>
      <c r="Z51" s="203"/>
      <c r="AA51" s="203"/>
      <c r="AB51" s="203"/>
      <c r="AC51" s="205"/>
      <c r="AD51" s="526"/>
      <c r="AE51" s="203"/>
      <c r="AF51" s="203"/>
      <c r="AG51" s="203"/>
      <c r="AH51" s="205"/>
      <c r="AI51" s="526"/>
      <c r="AJ51" s="203"/>
      <c r="AK51" s="207"/>
      <c r="AL51" s="208"/>
      <c r="AM51" s="205"/>
      <c r="AN51" s="526"/>
      <c r="AO51" s="203"/>
      <c r="AP51" s="207"/>
      <c r="AQ51" s="208"/>
      <c r="AR51" s="205"/>
      <c r="AS51" s="526"/>
      <c r="AT51" s="203"/>
      <c r="AU51" s="207"/>
      <c r="AV51" s="208"/>
      <c r="AW51" s="205"/>
      <c r="AX51" s="526"/>
    </row>
    <row r="52" spans="2:50" ht="14.25" hidden="1" customHeight="1" outlineLevel="1">
      <c r="B52" s="501"/>
      <c r="C52" s="203">
        <v>6</v>
      </c>
      <c r="D52" s="206"/>
      <c r="E52" s="203"/>
      <c r="F52" s="203"/>
      <c r="G52" s="203"/>
      <c r="H52" s="526"/>
      <c r="I52" s="209"/>
      <c r="J52" s="209"/>
      <c r="K52" s="210"/>
      <c r="L52" s="527"/>
      <c r="M52" s="209"/>
      <c r="N52" s="501"/>
      <c r="O52" s="501"/>
      <c r="P52" s="203"/>
      <c r="Q52" s="203"/>
      <c r="R52" s="203"/>
      <c r="S52" s="205"/>
      <c r="T52" s="526"/>
      <c r="U52" s="203"/>
      <c r="V52" s="203"/>
      <c r="W52" s="203"/>
      <c r="X52" s="205"/>
      <c r="Y52" s="526"/>
      <c r="Z52" s="203"/>
      <c r="AA52" s="203"/>
      <c r="AB52" s="203"/>
      <c r="AC52" s="205"/>
      <c r="AD52" s="526"/>
      <c r="AE52" s="203"/>
      <c r="AF52" s="203"/>
      <c r="AG52" s="203"/>
      <c r="AH52" s="205"/>
      <c r="AI52" s="526"/>
      <c r="AJ52" s="203"/>
      <c r="AK52" s="207"/>
      <c r="AL52" s="208"/>
      <c r="AM52" s="205"/>
      <c r="AN52" s="526"/>
      <c r="AO52" s="203"/>
      <c r="AP52" s="207"/>
      <c r="AQ52" s="208"/>
      <c r="AR52" s="205"/>
      <c r="AS52" s="526"/>
      <c r="AT52" s="203"/>
      <c r="AU52" s="207"/>
      <c r="AV52" s="208"/>
      <c r="AW52" s="205"/>
      <c r="AX52" s="526"/>
    </row>
    <row r="53" spans="2:50" ht="14.25" hidden="1" customHeight="1" outlineLevel="1">
      <c r="B53" s="501"/>
      <c r="C53" s="203">
        <v>7</v>
      </c>
      <c r="D53" s="206"/>
      <c r="E53" s="203"/>
      <c r="F53" s="203"/>
      <c r="G53" s="203"/>
      <c r="H53" s="526"/>
      <c r="I53" s="209"/>
      <c r="J53" s="209"/>
      <c r="K53" s="210"/>
      <c r="L53" s="527"/>
      <c r="M53" s="209"/>
      <c r="N53" s="501"/>
      <c r="O53" s="501"/>
      <c r="P53" s="203"/>
      <c r="Q53" s="203"/>
      <c r="R53" s="203"/>
      <c r="S53" s="205"/>
      <c r="T53" s="526"/>
      <c r="U53" s="203"/>
      <c r="V53" s="203"/>
      <c r="W53" s="203"/>
      <c r="X53" s="205"/>
      <c r="Y53" s="526"/>
      <c r="Z53" s="203"/>
      <c r="AA53" s="203"/>
      <c r="AB53" s="203"/>
      <c r="AC53" s="205"/>
      <c r="AD53" s="526"/>
      <c r="AE53" s="203"/>
      <c r="AF53" s="203"/>
      <c r="AG53" s="203"/>
      <c r="AH53" s="205"/>
      <c r="AI53" s="526"/>
      <c r="AJ53" s="203"/>
      <c r="AK53" s="207"/>
      <c r="AL53" s="208"/>
      <c r="AM53" s="205"/>
      <c r="AN53" s="526"/>
      <c r="AO53" s="203"/>
      <c r="AP53" s="207"/>
      <c r="AQ53" s="208"/>
      <c r="AR53" s="205"/>
      <c r="AS53" s="526"/>
      <c r="AT53" s="203"/>
      <c r="AU53" s="207"/>
      <c r="AV53" s="208"/>
      <c r="AW53" s="205"/>
      <c r="AX53" s="526"/>
    </row>
    <row r="54" spans="2:50" ht="14.25" hidden="1" customHeight="1" outlineLevel="1">
      <c r="B54" s="501"/>
      <c r="C54" s="203">
        <v>8</v>
      </c>
      <c r="D54" s="206"/>
      <c r="E54" s="203"/>
      <c r="F54" s="203"/>
      <c r="G54" s="203"/>
      <c r="H54" s="526"/>
      <c r="I54" s="209"/>
      <c r="J54" s="209"/>
      <c r="K54" s="210"/>
      <c r="L54" s="527"/>
      <c r="M54" s="209"/>
      <c r="N54" s="501"/>
      <c r="O54" s="501"/>
      <c r="P54" s="203"/>
      <c r="Q54" s="203"/>
      <c r="R54" s="203"/>
      <c r="S54" s="205"/>
      <c r="T54" s="526"/>
      <c r="U54" s="203"/>
      <c r="V54" s="203"/>
      <c r="W54" s="203"/>
      <c r="X54" s="205"/>
      <c r="Y54" s="526"/>
      <c r="Z54" s="203"/>
      <c r="AA54" s="203"/>
      <c r="AB54" s="203"/>
      <c r="AC54" s="205"/>
      <c r="AD54" s="526"/>
      <c r="AE54" s="203"/>
      <c r="AF54" s="203"/>
      <c r="AG54" s="203"/>
      <c r="AH54" s="205"/>
      <c r="AI54" s="526"/>
      <c r="AJ54" s="203"/>
      <c r="AK54" s="207"/>
      <c r="AL54" s="208"/>
      <c r="AM54" s="205"/>
      <c r="AN54" s="526"/>
      <c r="AO54" s="203"/>
      <c r="AP54" s="207"/>
      <c r="AQ54" s="208"/>
      <c r="AR54" s="205"/>
      <c r="AS54" s="526"/>
      <c r="AT54" s="203"/>
      <c r="AU54" s="207"/>
      <c r="AV54" s="208"/>
      <c r="AW54" s="205"/>
      <c r="AX54" s="526"/>
    </row>
    <row r="55" spans="2:50" ht="14.25" hidden="1" customHeight="1" outlineLevel="1">
      <c r="B55" s="501"/>
      <c r="C55" s="203">
        <v>9</v>
      </c>
      <c r="D55" s="206"/>
      <c r="E55" s="203"/>
      <c r="F55" s="203"/>
      <c r="G55" s="203"/>
      <c r="H55" s="526"/>
      <c r="I55" s="209"/>
      <c r="J55" s="209"/>
      <c r="K55" s="210"/>
      <c r="L55" s="527"/>
      <c r="M55" s="209"/>
      <c r="N55" s="501"/>
      <c r="O55" s="501"/>
      <c r="P55" s="203"/>
      <c r="Q55" s="203"/>
      <c r="R55" s="203"/>
      <c r="S55" s="205"/>
      <c r="T55" s="526"/>
      <c r="U55" s="203"/>
      <c r="V55" s="203"/>
      <c r="W55" s="203"/>
      <c r="X55" s="205"/>
      <c r="Y55" s="526"/>
      <c r="Z55" s="203"/>
      <c r="AA55" s="203"/>
      <c r="AB55" s="203"/>
      <c r="AC55" s="205"/>
      <c r="AD55" s="526"/>
      <c r="AE55" s="203"/>
      <c r="AF55" s="203"/>
      <c r="AG55" s="203"/>
      <c r="AH55" s="205"/>
      <c r="AI55" s="526"/>
      <c r="AJ55" s="203"/>
      <c r="AK55" s="207"/>
      <c r="AL55" s="208"/>
      <c r="AM55" s="205"/>
      <c r="AN55" s="526"/>
      <c r="AO55" s="203"/>
      <c r="AP55" s="207"/>
      <c r="AQ55" s="208"/>
      <c r="AR55" s="205"/>
      <c r="AS55" s="526"/>
      <c r="AT55" s="203"/>
      <c r="AU55" s="207"/>
      <c r="AV55" s="208"/>
      <c r="AW55" s="205"/>
      <c r="AX55" s="526"/>
    </row>
    <row r="56" spans="2:50" ht="14.25" hidden="1" customHeight="1" outlineLevel="1">
      <c r="B56" s="501"/>
      <c r="C56" s="203">
        <v>10</v>
      </c>
      <c r="D56" s="206"/>
      <c r="E56" s="203"/>
      <c r="F56" s="203"/>
      <c r="G56" s="203"/>
      <c r="H56" s="526"/>
      <c r="I56" s="209"/>
      <c r="J56" s="209"/>
      <c r="K56" s="210"/>
      <c r="L56" s="527"/>
      <c r="M56" s="209"/>
      <c r="N56" s="501"/>
      <c r="O56" s="501"/>
      <c r="P56" s="203"/>
      <c r="Q56" s="203"/>
      <c r="R56" s="203"/>
      <c r="S56" s="205"/>
      <c r="T56" s="526"/>
      <c r="U56" s="203"/>
      <c r="V56" s="203"/>
      <c r="W56" s="203"/>
      <c r="X56" s="205"/>
      <c r="Y56" s="526"/>
      <c r="Z56" s="203"/>
      <c r="AA56" s="203"/>
      <c r="AB56" s="203"/>
      <c r="AC56" s="205"/>
      <c r="AD56" s="526"/>
      <c r="AE56" s="203"/>
      <c r="AF56" s="203"/>
      <c r="AG56" s="203"/>
      <c r="AH56" s="205"/>
      <c r="AI56" s="526"/>
      <c r="AJ56" s="203"/>
      <c r="AK56" s="207"/>
      <c r="AL56" s="208"/>
      <c r="AM56" s="205"/>
      <c r="AN56" s="526"/>
      <c r="AO56" s="203"/>
      <c r="AP56" s="207"/>
      <c r="AQ56" s="208"/>
      <c r="AR56" s="205"/>
      <c r="AS56" s="526"/>
      <c r="AT56" s="203"/>
      <c r="AU56" s="207"/>
      <c r="AV56" s="208"/>
      <c r="AW56" s="205"/>
      <c r="AX56" s="526"/>
    </row>
    <row r="57" spans="2:50" ht="14.25" hidden="1" customHeight="1" outlineLevel="1">
      <c r="B57" s="501"/>
      <c r="C57" s="203">
        <v>11</v>
      </c>
      <c r="D57" s="206"/>
      <c r="E57" s="203"/>
      <c r="F57" s="203"/>
      <c r="G57" s="203"/>
      <c r="H57" s="526"/>
      <c r="I57" s="209"/>
      <c r="J57" s="209"/>
      <c r="K57" s="210"/>
      <c r="L57" s="527"/>
      <c r="M57" s="209"/>
      <c r="N57" s="501"/>
      <c r="O57" s="501"/>
      <c r="P57" s="203"/>
      <c r="Q57" s="203"/>
      <c r="R57" s="203"/>
      <c r="S57" s="205"/>
      <c r="T57" s="526"/>
      <c r="U57" s="203"/>
      <c r="V57" s="203"/>
      <c r="W57" s="203"/>
      <c r="X57" s="205"/>
      <c r="Y57" s="526"/>
      <c r="Z57" s="203"/>
      <c r="AA57" s="203"/>
      <c r="AB57" s="203"/>
      <c r="AC57" s="205"/>
      <c r="AD57" s="526"/>
      <c r="AE57" s="203"/>
      <c r="AF57" s="203"/>
      <c r="AG57" s="203"/>
      <c r="AH57" s="205"/>
      <c r="AI57" s="526"/>
      <c r="AJ57" s="203"/>
      <c r="AK57" s="207"/>
      <c r="AL57" s="208"/>
      <c r="AM57" s="205"/>
      <c r="AN57" s="526"/>
      <c r="AO57" s="203"/>
      <c r="AP57" s="207"/>
      <c r="AQ57" s="208"/>
      <c r="AR57" s="205"/>
      <c r="AS57" s="526"/>
      <c r="AT57" s="203"/>
      <c r="AU57" s="207"/>
      <c r="AV57" s="208"/>
      <c r="AW57" s="205"/>
      <c r="AX57" s="526"/>
    </row>
    <row r="58" spans="2:50" ht="14.25" hidden="1" customHeight="1" outlineLevel="1">
      <c r="B58" s="501"/>
      <c r="C58" s="203">
        <v>12</v>
      </c>
      <c r="D58" s="206"/>
      <c r="E58" s="203"/>
      <c r="F58" s="203"/>
      <c r="G58" s="203"/>
      <c r="H58" s="526"/>
      <c r="I58" s="209"/>
      <c r="J58" s="209"/>
      <c r="K58" s="210"/>
      <c r="L58" s="527"/>
      <c r="M58" s="209"/>
      <c r="N58" s="501"/>
      <c r="O58" s="501"/>
      <c r="P58" s="203"/>
      <c r="Q58" s="203"/>
      <c r="R58" s="203"/>
      <c r="S58" s="205"/>
      <c r="T58" s="526"/>
      <c r="U58" s="203"/>
      <c r="V58" s="203"/>
      <c r="W58" s="203"/>
      <c r="X58" s="205"/>
      <c r="Y58" s="526"/>
      <c r="Z58" s="203"/>
      <c r="AA58" s="203"/>
      <c r="AB58" s="203"/>
      <c r="AC58" s="205"/>
      <c r="AD58" s="526"/>
      <c r="AE58" s="203"/>
      <c r="AF58" s="203"/>
      <c r="AG58" s="203"/>
      <c r="AH58" s="205"/>
      <c r="AI58" s="526"/>
      <c r="AJ58" s="203"/>
      <c r="AK58" s="207"/>
      <c r="AL58" s="208"/>
      <c r="AM58" s="205"/>
      <c r="AN58" s="526"/>
      <c r="AO58" s="203"/>
      <c r="AP58" s="207"/>
      <c r="AQ58" s="208"/>
      <c r="AR58" s="205"/>
      <c r="AS58" s="526"/>
      <c r="AT58" s="203"/>
      <c r="AU58" s="207"/>
      <c r="AV58" s="208"/>
      <c r="AW58" s="205"/>
      <c r="AX58" s="526"/>
    </row>
    <row r="59" spans="2:50" ht="14.25" hidden="1" customHeight="1" outlineLevel="1">
      <c r="B59" s="501"/>
      <c r="C59" s="203">
        <v>13</v>
      </c>
      <c r="D59" s="206"/>
      <c r="E59" s="203"/>
      <c r="F59" s="203"/>
      <c r="G59" s="203"/>
      <c r="H59" s="526"/>
      <c r="I59" s="209"/>
      <c r="J59" s="209"/>
      <c r="K59" s="210"/>
      <c r="L59" s="527"/>
      <c r="M59" s="209"/>
      <c r="N59" s="501"/>
      <c r="O59" s="501"/>
      <c r="P59" s="203"/>
      <c r="Q59" s="203"/>
      <c r="R59" s="203"/>
      <c r="S59" s="205"/>
      <c r="T59" s="526"/>
      <c r="U59" s="203"/>
      <c r="V59" s="203"/>
      <c r="W59" s="203"/>
      <c r="X59" s="205"/>
      <c r="Y59" s="526"/>
      <c r="Z59" s="203"/>
      <c r="AA59" s="203"/>
      <c r="AB59" s="203"/>
      <c r="AC59" s="205"/>
      <c r="AD59" s="526"/>
      <c r="AE59" s="203"/>
      <c r="AF59" s="203"/>
      <c r="AG59" s="203"/>
      <c r="AH59" s="205"/>
      <c r="AI59" s="526"/>
      <c r="AJ59" s="203"/>
      <c r="AK59" s="207"/>
      <c r="AL59" s="208"/>
      <c r="AM59" s="205"/>
      <c r="AN59" s="526"/>
      <c r="AO59" s="203"/>
      <c r="AP59" s="207"/>
      <c r="AQ59" s="208"/>
      <c r="AR59" s="205"/>
      <c r="AS59" s="526"/>
      <c r="AT59" s="203"/>
      <c r="AU59" s="207"/>
      <c r="AV59" s="208"/>
      <c r="AW59" s="205"/>
      <c r="AX59" s="526"/>
    </row>
    <row r="60" spans="2:50" ht="14.25" hidden="1" customHeight="1" outlineLevel="1">
      <c r="B60" s="501"/>
      <c r="C60" s="203">
        <v>14</v>
      </c>
      <c r="D60" s="206"/>
      <c r="E60" s="203"/>
      <c r="F60" s="203"/>
      <c r="G60" s="203"/>
      <c r="H60" s="526"/>
      <c r="I60" s="209"/>
      <c r="J60" s="209"/>
      <c r="K60" s="210"/>
      <c r="L60" s="527"/>
      <c r="M60" s="209"/>
      <c r="N60" s="501"/>
      <c r="O60" s="501"/>
      <c r="P60" s="203"/>
      <c r="Q60" s="203"/>
      <c r="R60" s="203"/>
      <c r="S60" s="205"/>
      <c r="T60" s="526"/>
      <c r="U60" s="203"/>
      <c r="V60" s="203"/>
      <c r="W60" s="203"/>
      <c r="X60" s="205"/>
      <c r="Y60" s="526"/>
      <c r="Z60" s="203"/>
      <c r="AA60" s="203"/>
      <c r="AB60" s="203"/>
      <c r="AC60" s="205"/>
      <c r="AD60" s="526"/>
      <c r="AE60" s="203"/>
      <c r="AF60" s="203"/>
      <c r="AG60" s="203"/>
      <c r="AH60" s="205"/>
      <c r="AI60" s="526"/>
      <c r="AJ60" s="203"/>
      <c r="AK60" s="207"/>
      <c r="AL60" s="208"/>
      <c r="AM60" s="205"/>
      <c r="AN60" s="526"/>
      <c r="AO60" s="203"/>
      <c r="AP60" s="207"/>
      <c r="AQ60" s="208"/>
      <c r="AR60" s="205"/>
      <c r="AS60" s="526"/>
      <c r="AT60" s="203"/>
      <c r="AU60" s="207"/>
      <c r="AV60" s="208"/>
      <c r="AW60" s="205"/>
      <c r="AX60" s="526"/>
    </row>
    <row r="61" spans="2:50" ht="14.25" hidden="1" customHeight="1" outlineLevel="1">
      <c r="B61" s="501"/>
      <c r="C61" s="203">
        <v>15</v>
      </c>
      <c r="D61" s="206"/>
      <c r="E61" s="203"/>
      <c r="F61" s="203"/>
      <c r="G61" s="203"/>
      <c r="H61" s="526"/>
      <c r="I61" s="209"/>
      <c r="J61" s="209"/>
      <c r="K61" s="210"/>
      <c r="L61" s="527"/>
      <c r="M61" s="209"/>
      <c r="N61" s="501"/>
      <c r="O61" s="501"/>
      <c r="P61" s="203"/>
      <c r="Q61" s="207"/>
      <c r="R61" s="208"/>
      <c r="S61" s="205"/>
      <c r="T61" s="526"/>
      <c r="U61" s="203"/>
      <c r="V61" s="203"/>
      <c r="W61" s="203"/>
      <c r="X61" s="205"/>
      <c r="Y61" s="526"/>
      <c r="Z61" s="203"/>
      <c r="AA61" s="203"/>
      <c r="AB61" s="203"/>
      <c r="AC61" s="205"/>
      <c r="AD61" s="526"/>
      <c r="AE61" s="203"/>
      <c r="AF61" s="203"/>
      <c r="AG61" s="203"/>
      <c r="AH61" s="205"/>
      <c r="AI61" s="526"/>
      <c r="AJ61" s="203"/>
      <c r="AK61" s="207"/>
      <c r="AL61" s="208"/>
      <c r="AM61" s="205"/>
      <c r="AN61" s="526"/>
      <c r="AO61" s="203"/>
      <c r="AP61" s="207"/>
      <c r="AQ61" s="208"/>
      <c r="AR61" s="205"/>
      <c r="AS61" s="526"/>
      <c r="AT61" s="203"/>
      <c r="AU61" s="207"/>
      <c r="AV61" s="208"/>
      <c r="AW61" s="205"/>
      <c r="AX61" s="526"/>
    </row>
    <row r="62" spans="2:50" ht="14.25" hidden="1" customHeight="1" outlineLevel="1" collapsed="1">
      <c r="B62" s="539" t="s">
        <v>344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1"/>
      <c r="N62" s="553" t="s">
        <v>130</v>
      </c>
      <c r="O62" s="553" t="s">
        <v>77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2:50" ht="14.25" hidden="1" customHeight="1" outlineLevel="1"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3"/>
      <c r="N63" s="555"/>
      <c r="O63" s="555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2:50" ht="14.25" hidden="1" customHeight="1" outlineLevel="1">
      <c r="B64" s="501" t="s">
        <v>131</v>
      </c>
      <c r="C64" s="501" t="s">
        <v>132</v>
      </c>
      <c r="D64" s="501"/>
      <c r="E64" s="501" t="s">
        <v>133</v>
      </c>
      <c r="F64" s="501"/>
      <c r="G64" s="501"/>
      <c r="H64" s="501" t="s">
        <v>134</v>
      </c>
      <c r="I64" s="529" t="s">
        <v>135</v>
      </c>
      <c r="J64" s="529"/>
      <c r="K64" s="529"/>
      <c r="L64" s="529" t="s">
        <v>134</v>
      </c>
      <c r="M64" s="529" t="s">
        <v>136</v>
      </c>
      <c r="N64" s="501"/>
      <c r="O64" s="501" t="s">
        <v>137</v>
      </c>
      <c r="P64" s="501" t="s">
        <v>138</v>
      </c>
      <c r="Q64" s="501"/>
      <c r="R64" s="501"/>
      <c r="S64" s="501"/>
      <c r="T64" s="501" t="s">
        <v>134</v>
      </c>
      <c r="U64" s="501" t="s">
        <v>138</v>
      </c>
      <c r="V64" s="501"/>
      <c r="W64" s="501"/>
      <c r="X64" s="501"/>
      <c r="Y64" s="501" t="s">
        <v>134</v>
      </c>
      <c r="Z64" s="501" t="s">
        <v>138</v>
      </c>
      <c r="AA64" s="501"/>
      <c r="AB64" s="501"/>
      <c r="AC64" s="501"/>
      <c r="AD64" s="501" t="s">
        <v>134</v>
      </c>
      <c r="AE64" s="501" t="s">
        <v>138</v>
      </c>
      <c r="AF64" s="501"/>
      <c r="AG64" s="501"/>
      <c r="AH64" s="501"/>
      <c r="AI64" s="501" t="s">
        <v>134</v>
      </c>
      <c r="AJ64" s="501" t="s">
        <v>138</v>
      </c>
      <c r="AK64" s="501"/>
      <c r="AL64" s="501"/>
      <c r="AM64" s="501"/>
      <c r="AN64" s="501" t="s">
        <v>134</v>
      </c>
      <c r="AO64" s="501" t="s">
        <v>138</v>
      </c>
      <c r="AP64" s="501"/>
      <c r="AQ64" s="501"/>
      <c r="AR64" s="501"/>
      <c r="AS64" s="501" t="s">
        <v>134</v>
      </c>
      <c r="AT64" s="501" t="s">
        <v>138</v>
      </c>
      <c r="AU64" s="501"/>
      <c r="AV64" s="501"/>
      <c r="AW64" s="501"/>
      <c r="AX64" s="501" t="s">
        <v>134</v>
      </c>
    </row>
    <row r="65" spans="2:50" ht="14.25" hidden="1" customHeight="1" outlineLevel="1">
      <c r="B65" s="501"/>
      <c r="C65" s="501"/>
      <c r="D65" s="501"/>
      <c r="E65" s="501" t="s">
        <v>139</v>
      </c>
      <c r="F65" s="501"/>
      <c r="G65" s="501"/>
      <c r="H65" s="501"/>
      <c r="I65" s="529" t="s">
        <v>139</v>
      </c>
      <c r="J65" s="529"/>
      <c r="K65" s="529"/>
      <c r="L65" s="529"/>
      <c r="M65" s="529"/>
      <c r="N65" s="501"/>
      <c r="O65" s="501"/>
      <c r="P65" s="501" t="s">
        <v>140</v>
      </c>
      <c r="Q65" s="501"/>
      <c r="R65" s="501"/>
      <c r="S65" s="501"/>
      <c r="T65" s="501"/>
      <c r="U65" s="501" t="s">
        <v>140</v>
      </c>
      <c r="V65" s="501"/>
      <c r="W65" s="501"/>
      <c r="X65" s="501"/>
      <c r="Y65" s="501"/>
      <c r="Z65" s="501" t="s">
        <v>140</v>
      </c>
      <c r="AA65" s="501"/>
      <c r="AB65" s="501"/>
      <c r="AC65" s="501"/>
      <c r="AD65" s="501"/>
      <c r="AE65" s="501" t="s">
        <v>140</v>
      </c>
      <c r="AF65" s="501"/>
      <c r="AG65" s="501"/>
      <c r="AH65" s="501"/>
      <c r="AI65" s="501"/>
      <c r="AJ65" s="501" t="s">
        <v>140</v>
      </c>
      <c r="AK65" s="501"/>
      <c r="AL65" s="501"/>
      <c r="AM65" s="501"/>
      <c r="AN65" s="501"/>
      <c r="AO65" s="501" t="s">
        <v>140</v>
      </c>
      <c r="AP65" s="501"/>
      <c r="AQ65" s="501"/>
      <c r="AR65" s="501"/>
      <c r="AS65" s="501"/>
      <c r="AT65" s="501" t="s">
        <v>140</v>
      </c>
      <c r="AU65" s="501"/>
      <c r="AV65" s="501"/>
      <c r="AW65" s="501"/>
      <c r="AX65" s="501"/>
    </row>
    <row r="66" spans="2:50" ht="14.25" hidden="1" customHeight="1" outlineLevel="1">
      <c r="B66" s="501"/>
      <c r="C66" s="501"/>
      <c r="D66" s="501"/>
      <c r="E66" s="203" t="s">
        <v>141</v>
      </c>
      <c r="F66" s="203" t="s">
        <v>142</v>
      </c>
      <c r="G66" s="203" t="s">
        <v>143</v>
      </c>
      <c r="H66" s="501"/>
      <c r="I66" s="204" t="s">
        <v>141</v>
      </c>
      <c r="J66" s="204" t="s">
        <v>142</v>
      </c>
      <c r="K66" s="204" t="s">
        <v>143</v>
      </c>
      <c r="L66" s="529"/>
      <c r="M66" s="529"/>
      <c r="N66" s="501"/>
      <c r="O66" s="501"/>
      <c r="P66" s="203" t="s">
        <v>141</v>
      </c>
      <c r="Q66" s="203" t="s">
        <v>142</v>
      </c>
      <c r="R66" s="203" t="s">
        <v>143</v>
      </c>
      <c r="S66" s="205" t="s">
        <v>136</v>
      </c>
      <c r="T66" s="501"/>
      <c r="U66" s="203" t="s">
        <v>141</v>
      </c>
      <c r="V66" s="203" t="s">
        <v>142</v>
      </c>
      <c r="W66" s="203" t="s">
        <v>143</v>
      </c>
      <c r="X66" s="205" t="s">
        <v>136</v>
      </c>
      <c r="Y66" s="501"/>
      <c r="Z66" s="203" t="s">
        <v>141</v>
      </c>
      <c r="AA66" s="203" t="s">
        <v>142</v>
      </c>
      <c r="AB66" s="203" t="s">
        <v>143</v>
      </c>
      <c r="AC66" s="205" t="s">
        <v>136</v>
      </c>
      <c r="AD66" s="501"/>
      <c r="AE66" s="203" t="s">
        <v>141</v>
      </c>
      <c r="AF66" s="203" t="s">
        <v>142</v>
      </c>
      <c r="AG66" s="203" t="s">
        <v>143</v>
      </c>
      <c r="AH66" s="205" t="s">
        <v>136</v>
      </c>
      <c r="AI66" s="501"/>
      <c r="AJ66" s="203" t="s">
        <v>141</v>
      </c>
      <c r="AK66" s="203" t="s">
        <v>142</v>
      </c>
      <c r="AL66" s="203" t="s">
        <v>143</v>
      </c>
      <c r="AM66" s="205" t="s">
        <v>136</v>
      </c>
      <c r="AN66" s="501"/>
      <c r="AO66" s="203" t="s">
        <v>141</v>
      </c>
      <c r="AP66" s="203" t="s">
        <v>142</v>
      </c>
      <c r="AQ66" s="203" t="s">
        <v>143</v>
      </c>
      <c r="AR66" s="205" t="s">
        <v>136</v>
      </c>
      <c r="AS66" s="501"/>
      <c r="AT66" s="203" t="s">
        <v>141</v>
      </c>
      <c r="AU66" s="203" t="s">
        <v>142</v>
      </c>
      <c r="AV66" s="203" t="s">
        <v>143</v>
      </c>
      <c r="AW66" s="205" t="s">
        <v>136</v>
      </c>
      <c r="AX66" s="501"/>
    </row>
    <row r="67" spans="2:50" ht="14.25" hidden="1" customHeight="1" outlineLevel="1">
      <c r="B67" s="501" t="s">
        <v>116</v>
      </c>
      <c r="C67" s="203">
        <v>1</v>
      </c>
      <c r="D67" s="206" t="s">
        <v>343</v>
      </c>
      <c r="E67" s="203">
        <v>13</v>
      </c>
      <c r="F67" s="203">
        <v>1200</v>
      </c>
      <c r="G67" s="208">
        <f t="shared" ref="G67:G68" si="71">F67/E67</f>
        <v>92.307692307692307</v>
      </c>
      <c r="H67" s="526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27">
        <f>IFERROR(AVERAGE(K67:K81),"-")</f>
        <v>74.181922844245804</v>
      </c>
      <c r="M67" s="209">
        <f>RANK(K67, K$67:$K$81)</f>
        <v>1</v>
      </c>
      <c r="N67" s="501"/>
      <c r="O67" s="501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26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26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26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26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26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26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26">
        <f>AVERAGE(AV67:AV81)</f>
        <v>74.273683746215141</v>
      </c>
    </row>
    <row r="68" spans="2:50" ht="14.25" hidden="1" customHeight="1" outlineLevel="1">
      <c r="B68" s="501"/>
      <c r="C68" s="203">
        <v>2</v>
      </c>
      <c r="D68" s="206" t="s">
        <v>342</v>
      </c>
      <c r="E68" s="203">
        <v>23</v>
      </c>
      <c r="F68" s="203">
        <v>1800</v>
      </c>
      <c r="G68" s="208">
        <f t="shared" si="71"/>
        <v>78.260869565217391</v>
      </c>
      <c r="H68" s="526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27"/>
      <c r="M68" s="209">
        <f>RANK(K68, K$67:$K$81)</f>
        <v>2</v>
      </c>
      <c r="N68" s="501"/>
      <c r="O68" s="501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26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26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26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26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26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26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26"/>
    </row>
    <row r="69" spans="2:50" ht="14.25" hidden="1" customHeight="1" outlineLevel="1">
      <c r="B69" s="501"/>
      <c r="C69" s="203">
        <v>3</v>
      </c>
      <c r="D69" s="206"/>
      <c r="E69" s="203"/>
      <c r="F69" s="203"/>
      <c r="G69" s="208"/>
      <c r="H69" s="526"/>
      <c r="I69" s="209"/>
      <c r="J69" s="209"/>
      <c r="K69" s="210"/>
      <c r="L69" s="527"/>
      <c r="M69" s="209"/>
      <c r="N69" s="501"/>
      <c r="O69" s="501"/>
      <c r="P69" s="203"/>
      <c r="Q69" s="207"/>
      <c r="R69" s="208"/>
      <c r="S69" s="205"/>
      <c r="T69" s="526"/>
      <c r="U69" s="203"/>
      <c r="V69" s="207"/>
      <c r="W69" s="208"/>
      <c r="X69" s="205"/>
      <c r="Y69" s="526"/>
      <c r="Z69" s="203"/>
      <c r="AA69" s="207"/>
      <c r="AB69" s="208"/>
      <c r="AC69" s="205"/>
      <c r="AD69" s="526"/>
      <c r="AE69" s="203"/>
      <c r="AF69" s="207"/>
      <c r="AG69" s="208"/>
      <c r="AH69" s="205"/>
      <c r="AI69" s="526"/>
      <c r="AJ69" s="203"/>
      <c r="AK69" s="207"/>
      <c r="AL69" s="208"/>
      <c r="AM69" s="205"/>
      <c r="AN69" s="526"/>
      <c r="AO69" s="203"/>
      <c r="AP69" s="207"/>
      <c r="AQ69" s="208"/>
      <c r="AR69" s="205"/>
      <c r="AS69" s="526"/>
      <c r="AT69" s="203"/>
      <c r="AU69" s="207"/>
      <c r="AV69" s="208"/>
      <c r="AW69" s="205"/>
      <c r="AX69" s="526"/>
    </row>
    <row r="70" spans="2:50" ht="14.25" hidden="1" customHeight="1" outlineLevel="1">
      <c r="B70" s="501"/>
      <c r="C70" s="203">
        <v>4</v>
      </c>
      <c r="D70" s="206"/>
      <c r="E70" s="203"/>
      <c r="F70" s="203"/>
      <c r="G70" s="208"/>
      <c r="H70" s="526"/>
      <c r="I70" s="209"/>
      <c r="J70" s="209"/>
      <c r="K70" s="210"/>
      <c r="L70" s="527"/>
      <c r="M70" s="209"/>
      <c r="N70" s="501"/>
      <c r="O70" s="501"/>
      <c r="P70" s="203"/>
      <c r="Q70" s="207"/>
      <c r="R70" s="208"/>
      <c r="S70" s="205"/>
      <c r="T70" s="526"/>
      <c r="U70" s="203"/>
      <c r="V70" s="207"/>
      <c r="W70" s="208"/>
      <c r="X70" s="205"/>
      <c r="Y70" s="526"/>
      <c r="Z70" s="203"/>
      <c r="AA70" s="207"/>
      <c r="AB70" s="208"/>
      <c r="AC70" s="205"/>
      <c r="AD70" s="526"/>
      <c r="AE70" s="203"/>
      <c r="AF70" s="207"/>
      <c r="AG70" s="208"/>
      <c r="AH70" s="205"/>
      <c r="AI70" s="526"/>
      <c r="AJ70" s="203"/>
      <c r="AK70" s="207"/>
      <c r="AL70" s="208"/>
      <c r="AM70" s="205"/>
      <c r="AN70" s="526"/>
      <c r="AO70" s="203"/>
      <c r="AP70" s="207"/>
      <c r="AQ70" s="208"/>
      <c r="AR70" s="205"/>
      <c r="AS70" s="526"/>
      <c r="AT70" s="203"/>
      <c r="AU70" s="207"/>
      <c r="AV70" s="208"/>
      <c r="AW70" s="205"/>
      <c r="AX70" s="526"/>
    </row>
    <row r="71" spans="2:50" ht="14.25" hidden="1" customHeight="1" outlineLevel="1">
      <c r="B71" s="501"/>
      <c r="C71" s="203">
        <v>5</v>
      </c>
      <c r="D71" s="206"/>
      <c r="E71" s="203"/>
      <c r="F71" s="203"/>
      <c r="G71" s="208"/>
      <c r="H71" s="526"/>
      <c r="I71" s="209"/>
      <c r="J71" s="209"/>
      <c r="K71" s="210"/>
      <c r="L71" s="527"/>
      <c r="M71" s="209"/>
      <c r="N71" s="501"/>
      <c r="O71" s="501"/>
      <c r="P71" s="203"/>
      <c r="Q71" s="207"/>
      <c r="R71" s="208"/>
      <c r="S71" s="205"/>
      <c r="T71" s="526"/>
      <c r="U71" s="203"/>
      <c r="V71" s="207"/>
      <c r="W71" s="208"/>
      <c r="X71" s="205"/>
      <c r="Y71" s="526"/>
      <c r="Z71" s="203"/>
      <c r="AA71" s="207"/>
      <c r="AB71" s="208"/>
      <c r="AC71" s="205"/>
      <c r="AD71" s="526"/>
      <c r="AE71" s="203"/>
      <c r="AF71" s="207"/>
      <c r="AG71" s="208"/>
      <c r="AH71" s="205"/>
      <c r="AI71" s="526"/>
      <c r="AJ71" s="203"/>
      <c r="AK71" s="207"/>
      <c r="AL71" s="208"/>
      <c r="AM71" s="205"/>
      <c r="AN71" s="526"/>
      <c r="AO71" s="203"/>
      <c r="AP71" s="207"/>
      <c r="AQ71" s="208"/>
      <c r="AR71" s="205"/>
      <c r="AS71" s="526"/>
      <c r="AT71" s="203"/>
      <c r="AU71" s="207"/>
      <c r="AV71" s="208"/>
      <c r="AW71" s="205"/>
      <c r="AX71" s="526"/>
    </row>
    <row r="72" spans="2:50" ht="14.25" hidden="1" customHeight="1" outlineLevel="1">
      <c r="B72" s="501"/>
      <c r="C72" s="203">
        <v>6</v>
      </c>
      <c r="D72" s="206"/>
      <c r="E72" s="203"/>
      <c r="F72" s="203"/>
      <c r="G72" s="208"/>
      <c r="H72" s="526"/>
      <c r="I72" s="209"/>
      <c r="J72" s="209"/>
      <c r="K72" s="210"/>
      <c r="L72" s="527"/>
      <c r="M72" s="209"/>
      <c r="N72" s="501"/>
      <c r="O72" s="501"/>
      <c r="P72" s="203"/>
      <c r="Q72" s="207"/>
      <c r="R72" s="208"/>
      <c r="S72" s="205"/>
      <c r="T72" s="526"/>
      <c r="U72" s="203"/>
      <c r="V72" s="207"/>
      <c r="W72" s="208"/>
      <c r="X72" s="205"/>
      <c r="Y72" s="526"/>
      <c r="Z72" s="203"/>
      <c r="AA72" s="207"/>
      <c r="AB72" s="208"/>
      <c r="AC72" s="205"/>
      <c r="AD72" s="526"/>
      <c r="AE72" s="203"/>
      <c r="AF72" s="207"/>
      <c r="AG72" s="208"/>
      <c r="AH72" s="205"/>
      <c r="AI72" s="526"/>
      <c r="AJ72" s="203"/>
      <c r="AK72" s="207"/>
      <c r="AL72" s="208"/>
      <c r="AM72" s="205"/>
      <c r="AN72" s="526"/>
      <c r="AO72" s="203"/>
      <c r="AP72" s="207"/>
      <c r="AQ72" s="208"/>
      <c r="AR72" s="205"/>
      <c r="AS72" s="526"/>
      <c r="AT72" s="203"/>
      <c r="AU72" s="207"/>
      <c r="AV72" s="208"/>
      <c r="AW72" s="205"/>
      <c r="AX72" s="526"/>
    </row>
    <row r="73" spans="2:50" ht="14.25" hidden="1" customHeight="1" outlineLevel="1">
      <c r="B73" s="501"/>
      <c r="C73" s="203">
        <v>7</v>
      </c>
      <c r="D73" s="206"/>
      <c r="E73" s="203"/>
      <c r="F73" s="203"/>
      <c r="G73" s="208"/>
      <c r="H73" s="526"/>
      <c r="I73" s="209"/>
      <c r="J73" s="209"/>
      <c r="K73" s="210"/>
      <c r="L73" s="527"/>
      <c r="M73" s="209"/>
      <c r="N73" s="501"/>
      <c r="O73" s="501"/>
      <c r="P73" s="203"/>
      <c r="Q73" s="207"/>
      <c r="R73" s="208"/>
      <c r="S73" s="205"/>
      <c r="T73" s="526"/>
      <c r="U73" s="203"/>
      <c r="V73" s="207"/>
      <c r="W73" s="208"/>
      <c r="X73" s="205"/>
      <c r="Y73" s="526"/>
      <c r="Z73" s="203"/>
      <c r="AA73" s="207"/>
      <c r="AB73" s="208"/>
      <c r="AC73" s="205"/>
      <c r="AD73" s="526"/>
      <c r="AE73" s="203"/>
      <c r="AF73" s="207"/>
      <c r="AG73" s="208"/>
      <c r="AH73" s="205"/>
      <c r="AI73" s="526"/>
      <c r="AJ73" s="203"/>
      <c r="AK73" s="207"/>
      <c r="AL73" s="208"/>
      <c r="AM73" s="205"/>
      <c r="AN73" s="526"/>
      <c r="AO73" s="203"/>
      <c r="AP73" s="207"/>
      <c r="AQ73" s="208"/>
      <c r="AR73" s="205"/>
      <c r="AS73" s="526"/>
      <c r="AT73" s="203"/>
      <c r="AU73" s="207"/>
      <c r="AV73" s="208"/>
      <c r="AW73" s="205"/>
      <c r="AX73" s="526"/>
    </row>
    <row r="74" spans="2:50" ht="14.25" hidden="1" customHeight="1" outlineLevel="1">
      <c r="B74" s="501"/>
      <c r="C74" s="203">
        <v>8</v>
      </c>
      <c r="D74" s="206"/>
      <c r="E74" s="203"/>
      <c r="F74" s="203"/>
      <c r="G74" s="208"/>
      <c r="H74" s="526"/>
      <c r="I74" s="209"/>
      <c r="J74" s="209"/>
      <c r="K74" s="210"/>
      <c r="L74" s="527"/>
      <c r="M74" s="209"/>
      <c r="N74" s="501"/>
      <c r="O74" s="501"/>
      <c r="P74" s="203"/>
      <c r="Q74" s="207"/>
      <c r="R74" s="208"/>
      <c r="S74" s="205"/>
      <c r="T74" s="526"/>
      <c r="U74" s="203"/>
      <c r="V74" s="207"/>
      <c r="W74" s="208"/>
      <c r="X74" s="205"/>
      <c r="Y74" s="526"/>
      <c r="Z74" s="203"/>
      <c r="AA74" s="207"/>
      <c r="AB74" s="208"/>
      <c r="AC74" s="205"/>
      <c r="AD74" s="526"/>
      <c r="AE74" s="203"/>
      <c r="AF74" s="207"/>
      <c r="AG74" s="208"/>
      <c r="AH74" s="205"/>
      <c r="AI74" s="526"/>
      <c r="AJ74" s="203"/>
      <c r="AK74" s="207"/>
      <c r="AL74" s="208"/>
      <c r="AM74" s="205"/>
      <c r="AN74" s="526"/>
      <c r="AO74" s="203"/>
      <c r="AP74" s="207"/>
      <c r="AQ74" s="208"/>
      <c r="AR74" s="205"/>
      <c r="AS74" s="526"/>
      <c r="AT74" s="203"/>
      <c r="AU74" s="207"/>
      <c r="AV74" s="208"/>
      <c r="AW74" s="205"/>
      <c r="AX74" s="526"/>
    </row>
    <row r="75" spans="2:50" ht="14.25" hidden="1" customHeight="1" outlineLevel="1">
      <c r="B75" s="501"/>
      <c r="C75" s="203">
        <v>9</v>
      </c>
      <c r="D75" s="206"/>
      <c r="E75" s="203"/>
      <c r="F75" s="203"/>
      <c r="G75" s="208"/>
      <c r="H75" s="526"/>
      <c r="I75" s="209"/>
      <c r="J75" s="209"/>
      <c r="K75" s="210"/>
      <c r="L75" s="527"/>
      <c r="M75" s="209"/>
      <c r="N75" s="501"/>
      <c r="O75" s="501"/>
      <c r="P75" s="203"/>
      <c r="Q75" s="207"/>
      <c r="R75" s="208"/>
      <c r="S75" s="205"/>
      <c r="T75" s="526"/>
      <c r="U75" s="203"/>
      <c r="V75" s="207"/>
      <c r="W75" s="208"/>
      <c r="X75" s="205"/>
      <c r="Y75" s="526"/>
      <c r="Z75" s="203"/>
      <c r="AA75" s="207"/>
      <c r="AB75" s="208"/>
      <c r="AC75" s="205"/>
      <c r="AD75" s="526"/>
      <c r="AE75" s="203"/>
      <c r="AF75" s="207"/>
      <c r="AG75" s="208"/>
      <c r="AH75" s="205"/>
      <c r="AI75" s="526"/>
      <c r="AJ75" s="203"/>
      <c r="AK75" s="207"/>
      <c r="AL75" s="208"/>
      <c r="AM75" s="205"/>
      <c r="AN75" s="526"/>
      <c r="AO75" s="203"/>
      <c r="AP75" s="207"/>
      <c r="AQ75" s="208"/>
      <c r="AR75" s="205"/>
      <c r="AS75" s="526"/>
      <c r="AT75" s="203"/>
      <c r="AU75" s="207"/>
      <c r="AV75" s="208"/>
      <c r="AW75" s="205"/>
      <c r="AX75" s="526"/>
    </row>
    <row r="76" spans="2:50" ht="14.25" hidden="1" customHeight="1" outlineLevel="1">
      <c r="B76" s="501"/>
      <c r="C76" s="203">
        <v>10</v>
      </c>
      <c r="D76" s="206"/>
      <c r="E76" s="203"/>
      <c r="F76" s="203"/>
      <c r="G76" s="208"/>
      <c r="H76" s="526"/>
      <c r="I76" s="209"/>
      <c r="J76" s="209"/>
      <c r="K76" s="210"/>
      <c r="L76" s="527"/>
      <c r="M76" s="209"/>
      <c r="N76" s="501"/>
      <c r="O76" s="501"/>
      <c r="P76" s="203"/>
      <c r="Q76" s="207"/>
      <c r="R76" s="208"/>
      <c r="S76" s="205"/>
      <c r="T76" s="526"/>
      <c r="U76" s="203"/>
      <c r="V76" s="207"/>
      <c r="W76" s="208"/>
      <c r="X76" s="205"/>
      <c r="Y76" s="526"/>
      <c r="Z76" s="203"/>
      <c r="AA76" s="207"/>
      <c r="AB76" s="208"/>
      <c r="AC76" s="205"/>
      <c r="AD76" s="526"/>
      <c r="AE76" s="203"/>
      <c r="AF76" s="207"/>
      <c r="AG76" s="208"/>
      <c r="AH76" s="205"/>
      <c r="AI76" s="526"/>
      <c r="AJ76" s="203"/>
      <c r="AK76" s="207"/>
      <c r="AL76" s="208"/>
      <c r="AM76" s="205"/>
      <c r="AN76" s="526"/>
      <c r="AO76" s="203"/>
      <c r="AP76" s="207"/>
      <c r="AQ76" s="208"/>
      <c r="AR76" s="205"/>
      <c r="AS76" s="526"/>
      <c r="AT76" s="203"/>
      <c r="AU76" s="207"/>
      <c r="AV76" s="208"/>
      <c r="AW76" s="205"/>
      <c r="AX76" s="526"/>
    </row>
    <row r="77" spans="2:50" ht="14.25" hidden="1" customHeight="1" outlineLevel="1">
      <c r="B77" s="501"/>
      <c r="C77" s="203">
        <v>11</v>
      </c>
      <c r="D77" s="206"/>
      <c r="E77" s="203"/>
      <c r="F77" s="203"/>
      <c r="G77" s="208"/>
      <c r="H77" s="526"/>
      <c r="I77" s="209"/>
      <c r="J77" s="209"/>
      <c r="K77" s="210"/>
      <c r="L77" s="527"/>
      <c r="M77" s="209"/>
      <c r="N77" s="501"/>
      <c r="O77" s="501"/>
      <c r="P77" s="203"/>
      <c r="Q77" s="207"/>
      <c r="R77" s="208"/>
      <c r="S77" s="205"/>
      <c r="T77" s="526"/>
      <c r="U77" s="203"/>
      <c r="V77" s="207"/>
      <c r="W77" s="208"/>
      <c r="X77" s="205"/>
      <c r="Y77" s="526"/>
      <c r="Z77" s="203"/>
      <c r="AA77" s="207"/>
      <c r="AB77" s="208"/>
      <c r="AC77" s="205"/>
      <c r="AD77" s="526"/>
      <c r="AE77" s="203"/>
      <c r="AF77" s="207"/>
      <c r="AG77" s="208"/>
      <c r="AH77" s="205"/>
      <c r="AI77" s="526"/>
      <c r="AJ77" s="203"/>
      <c r="AK77" s="207"/>
      <c r="AL77" s="208"/>
      <c r="AM77" s="205"/>
      <c r="AN77" s="526"/>
      <c r="AO77" s="203"/>
      <c r="AP77" s="207"/>
      <c r="AQ77" s="208"/>
      <c r="AR77" s="205"/>
      <c r="AS77" s="526"/>
      <c r="AT77" s="203"/>
      <c r="AU77" s="207"/>
      <c r="AV77" s="208"/>
      <c r="AW77" s="205"/>
      <c r="AX77" s="526"/>
    </row>
    <row r="78" spans="2:50" ht="14.25" hidden="1" customHeight="1" outlineLevel="1">
      <c r="B78" s="501"/>
      <c r="C78" s="203">
        <v>12</v>
      </c>
      <c r="D78" s="206"/>
      <c r="E78" s="203"/>
      <c r="F78" s="203"/>
      <c r="G78" s="208"/>
      <c r="H78" s="526"/>
      <c r="I78" s="209"/>
      <c r="J78" s="209"/>
      <c r="K78" s="210"/>
      <c r="L78" s="527"/>
      <c r="M78" s="209"/>
      <c r="N78" s="501"/>
      <c r="O78" s="501"/>
      <c r="P78" s="203"/>
      <c r="Q78" s="207"/>
      <c r="R78" s="208"/>
      <c r="S78" s="205"/>
      <c r="T78" s="526"/>
      <c r="U78" s="203"/>
      <c r="V78" s="207"/>
      <c r="W78" s="208"/>
      <c r="X78" s="205"/>
      <c r="Y78" s="526"/>
      <c r="Z78" s="203"/>
      <c r="AA78" s="207"/>
      <c r="AB78" s="208"/>
      <c r="AC78" s="205"/>
      <c r="AD78" s="526"/>
      <c r="AE78" s="203"/>
      <c r="AF78" s="207"/>
      <c r="AG78" s="208"/>
      <c r="AH78" s="205"/>
      <c r="AI78" s="526"/>
      <c r="AJ78" s="203"/>
      <c r="AK78" s="207"/>
      <c r="AL78" s="208"/>
      <c r="AM78" s="205"/>
      <c r="AN78" s="526"/>
      <c r="AO78" s="203"/>
      <c r="AP78" s="207"/>
      <c r="AQ78" s="208"/>
      <c r="AR78" s="205"/>
      <c r="AS78" s="526"/>
      <c r="AT78" s="203"/>
      <c r="AU78" s="207"/>
      <c r="AV78" s="208"/>
      <c r="AW78" s="205"/>
      <c r="AX78" s="526"/>
    </row>
    <row r="79" spans="2:50" ht="14.25" hidden="1" customHeight="1" outlineLevel="1">
      <c r="B79" s="501"/>
      <c r="C79" s="203">
        <v>13</v>
      </c>
      <c r="D79" s="206"/>
      <c r="E79" s="203"/>
      <c r="F79" s="203"/>
      <c r="G79" s="208"/>
      <c r="H79" s="526"/>
      <c r="I79" s="209"/>
      <c r="J79" s="209"/>
      <c r="K79" s="210"/>
      <c r="L79" s="527"/>
      <c r="M79" s="209"/>
      <c r="N79" s="501"/>
      <c r="O79" s="501"/>
      <c r="P79" s="203"/>
      <c r="Q79" s="207"/>
      <c r="R79" s="208"/>
      <c r="S79" s="205"/>
      <c r="T79" s="526"/>
      <c r="U79" s="203"/>
      <c r="V79" s="207"/>
      <c r="W79" s="208"/>
      <c r="X79" s="205"/>
      <c r="Y79" s="526"/>
      <c r="Z79" s="203"/>
      <c r="AA79" s="207"/>
      <c r="AB79" s="208"/>
      <c r="AC79" s="205"/>
      <c r="AD79" s="526"/>
      <c r="AE79" s="203"/>
      <c r="AF79" s="207"/>
      <c r="AG79" s="208"/>
      <c r="AH79" s="205"/>
      <c r="AI79" s="526"/>
      <c r="AJ79" s="203"/>
      <c r="AK79" s="207"/>
      <c r="AL79" s="208"/>
      <c r="AM79" s="205"/>
      <c r="AN79" s="526"/>
      <c r="AO79" s="203"/>
      <c r="AP79" s="207"/>
      <c r="AQ79" s="208"/>
      <c r="AR79" s="205"/>
      <c r="AS79" s="526"/>
      <c r="AT79" s="203"/>
      <c r="AU79" s="207"/>
      <c r="AV79" s="208"/>
      <c r="AW79" s="205"/>
      <c r="AX79" s="526"/>
    </row>
    <row r="80" spans="2:50" ht="14.25" hidden="1" customHeight="1" outlineLevel="1">
      <c r="B80" s="501"/>
      <c r="C80" s="203">
        <v>14</v>
      </c>
      <c r="D80" s="206"/>
      <c r="E80" s="203"/>
      <c r="F80" s="203"/>
      <c r="G80" s="208"/>
      <c r="H80" s="526"/>
      <c r="I80" s="209"/>
      <c r="J80" s="209"/>
      <c r="K80" s="210"/>
      <c r="L80" s="527"/>
      <c r="M80" s="209"/>
      <c r="N80" s="501"/>
      <c r="O80" s="501"/>
      <c r="P80" s="203"/>
      <c r="Q80" s="207"/>
      <c r="R80" s="208"/>
      <c r="S80" s="205"/>
      <c r="T80" s="526"/>
      <c r="U80" s="203"/>
      <c r="V80" s="207"/>
      <c r="W80" s="208"/>
      <c r="X80" s="205"/>
      <c r="Y80" s="526"/>
      <c r="Z80" s="203"/>
      <c r="AA80" s="207"/>
      <c r="AB80" s="208"/>
      <c r="AC80" s="205"/>
      <c r="AD80" s="526"/>
      <c r="AE80" s="203"/>
      <c r="AF80" s="207"/>
      <c r="AG80" s="208"/>
      <c r="AH80" s="205"/>
      <c r="AI80" s="526"/>
      <c r="AJ80" s="203"/>
      <c r="AK80" s="207"/>
      <c r="AL80" s="208"/>
      <c r="AM80" s="205"/>
      <c r="AN80" s="526"/>
      <c r="AO80" s="203"/>
      <c r="AP80" s="207"/>
      <c r="AQ80" s="208"/>
      <c r="AR80" s="205"/>
      <c r="AS80" s="526"/>
      <c r="AT80" s="203"/>
      <c r="AU80" s="207"/>
      <c r="AV80" s="208"/>
      <c r="AW80" s="205"/>
      <c r="AX80" s="526"/>
    </row>
    <row r="81" spans="2:50" ht="14.25" hidden="1" customHeight="1" outlineLevel="1">
      <c r="B81" s="501"/>
      <c r="C81" s="203">
        <v>15</v>
      </c>
      <c r="D81" s="206"/>
      <c r="E81" s="203"/>
      <c r="F81" s="203"/>
      <c r="G81" s="208"/>
      <c r="H81" s="526"/>
      <c r="I81" s="209"/>
      <c r="J81" s="209"/>
      <c r="K81" s="210"/>
      <c r="L81" s="527"/>
      <c r="M81" s="209"/>
      <c r="N81" s="501"/>
      <c r="O81" s="501"/>
      <c r="P81" s="203"/>
      <c r="Q81" s="207"/>
      <c r="R81" s="208"/>
      <c r="S81" s="205"/>
      <c r="T81" s="526"/>
      <c r="U81" s="203"/>
      <c r="V81" s="207"/>
      <c r="W81" s="208"/>
      <c r="X81" s="205"/>
      <c r="Y81" s="526"/>
      <c r="Z81" s="203"/>
      <c r="AA81" s="207"/>
      <c r="AB81" s="208"/>
      <c r="AC81" s="205"/>
      <c r="AD81" s="526"/>
      <c r="AE81" s="203"/>
      <c r="AF81" s="207"/>
      <c r="AG81" s="208"/>
      <c r="AH81" s="205"/>
      <c r="AI81" s="526"/>
      <c r="AJ81" s="203"/>
      <c r="AK81" s="207"/>
      <c r="AL81" s="208"/>
      <c r="AM81" s="205"/>
      <c r="AN81" s="526"/>
      <c r="AO81" s="203"/>
      <c r="AP81" s="207"/>
      <c r="AQ81" s="208"/>
      <c r="AR81" s="205"/>
      <c r="AS81" s="526"/>
      <c r="AT81" s="203"/>
      <c r="AU81" s="207"/>
      <c r="AV81" s="208"/>
      <c r="AW81" s="205"/>
      <c r="AX81" s="526"/>
    </row>
    <row r="82" spans="2:50" ht="14.25" hidden="1" customHeight="1" outlineLevel="1" collapsed="1">
      <c r="B82" s="539" t="s">
        <v>204</v>
      </c>
      <c r="C82" s="540"/>
      <c r="D82" s="540"/>
      <c r="E82" s="540"/>
      <c r="F82" s="540"/>
      <c r="G82" s="540"/>
      <c r="H82" s="540"/>
      <c r="I82" s="540"/>
      <c r="J82" s="540"/>
      <c r="K82" s="540"/>
      <c r="L82" s="540"/>
      <c r="M82" s="541"/>
      <c r="N82" s="553" t="s">
        <v>130</v>
      </c>
      <c r="O82" s="553" t="s">
        <v>77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3"/>
      <c r="N83" s="555"/>
      <c r="O83" s="555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501" t="s">
        <v>131</v>
      </c>
      <c r="C84" s="501" t="s">
        <v>132</v>
      </c>
      <c r="D84" s="501"/>
      <c r="E84" s="501" t="s">
        <v>133</v>
      </c>
      <c r="F84" s="501"/>
      <c r="G84" s="501"/>
      <c r="H84" s="501" t="s">
        <v>134</v>
      </c>
      <c r="I84" s="529" t="s">
        <v>135</v>
      </c>
      <c r="J84" s="529"/>
      <c r="K84" s="529"/>
      <c r="L84" s="529" t="s">
        <v>134</v>
      </c>
      <c r="M84" s="529" t="s">
        <v>136</v>
      </c>
      <c r="N84" s="501"/>
      <c r="O84" s="501" t="s">
        <v>137</v>
      </c>
      <c r="P84" s="501" t="s">
        <v>138</v>
      </c>
      <c r="Q84" s="501"/>
      <c r="R84" s="501"/>
      <c r="S84" s="501"/>
      <c r="T84" s="501" t="s">
        <v>134</v>
      </c>
      <c r="U84" s="501" t="s">
        <v>138</v>
      </c>
      <c r="V84" s="501"/>
      <c r="W84" s="501"/>
      <c r="X84" s="501"/>
      <c r="Y84" s="501" t="s">
        <v>134</v>
      </c>
      <c r="Z84" s="501" t="s">
        <v>138</v>
      </c>
      <c r="AA84" s="501"/>
      <c r="AB84" s="501"/>
      <c r="AC84" s="501"/>
      <c r="AD84" s="501" t="s">
        <v>134</v>
      </c>
      <c r="AE84" s="501" t="s">
        <v>138</v>
      </c>
      <c r="AF84" s="501"/>
      <c r="AG84" s="501"/>
      <c r="AH84" s="501"/>
      <c r="AI84" s="501" t="s">
        <v>134</v>
      </c>
      <c r="AJ84" s="501" t="s">
        <v>138</v>
      </c>
      <c r="AK84" s="501"/>
      <c r="AL84" s="501"/>
      <c r="AM84" s="501"/>
      <c r="AN84" s="501" t="s">
        <v>134</v>
      </c>
      <c r="AO84" s="501" t="s">
        <v>138</v>
      </c>
      <c r="AP84" s="501"/>
      <c r="AQ84" s="501"/>
      <c r="AR84" s="501"/>
      <c r="AS84" s="501" t="s">
        <v>134</v>
      </c>
      <c r="AT84" s="501" t="s">
        <v>138</v>
      </c>
      <c r="AU84" s="501"/>
      <c r="AV84" s="501"/>
      <c r="AW84" s="501"/>
      <c r="AX84" s="501" t="s">
        <v>134</v>
      </c>
    </row>
    <row r="85" spans="2:50" ht="14.25" hidden="1" customHeight="1" outlineLevel="1">
      <c r="B85" s="501"/>
      <c r="C85" s="501"/>
      <c r="D85" s="501"/>
      <c r="E85" s="501" t="s">
        <v>139</v>
      </c>
      <c r="F85" s="501"/>
      <c r="G85" s="501"/>
      <c r="H85" s="501"/>
      <c r="I85" s="529" t="s">
        <v>139</v>
      </c>
      <c r="J85" s="529"/>
      <c r="K85" s="529"/>
      <c r="L85" s="529"/>
      <c r="M85" s="529"/>
      <c r="N85" s="501"/>
      <c r="O85" s="501"/>
      <c r="P85" s="501" t="s">
        <v>140</v>
      </c>
      <c r="Q85" s="501"/>
      <c r="R85" s="501"/>
      <c r="S85" s="501"/>
      <c r="T85" s="501"/>
      <c r="U85" s="501" t="s">
        <v>140</v>
      </c>
      <c r="V85" s="501"/>
      <c r="W85" s="501"/>
      <c r="X85" s="501"/>
      <c r="Y85" s="501"/>
      <c r="Z85" s="501" t="s">
        <v>140</v>
      </c>
      <c r="AA85" s="501"/>
      <c r="AB85" s="501"/>
      <c r="AC85" s="501"/>
      <c r="AD85" s="501"/>
      <c r="AE85" s="501" t="s">
        <v>140</v>
      </c>
      <c r="AF85" s="501"/>
      <c r="AG85" s="501"/>
      <c r="AH85" s="501"/>
      <c r="AI85" s="501"/>
      <c r="AJ85" s="501" t="s">
        <v>140</v>
      </c>
      <c r="AK85" s="501"/>
      <c r="AL85" s="501"/>
      <c r="AM85" s="501"/>
      <c r="AN85" s="501"/>
      <c r="AO85" s="501" t="s">
        <v>140</v>
      </c>
      <c r="AP85" s="501"/>
      <c r="AQ85" s="501"/>
      <c r="AR85" s="501"/>
      <c r="AS85" s="501"/>
      <c r="AT85" s="501" t="s">
        <v>140</v>
      </c>
      <c r="AU85" s="501"/>
      <c r="AV85" s="501"/>
      <c r="AW85" s="501"/>
      <c r="AX85" s="501"/>
    </row>
    <row r="86" spans="2:50" ht="14.25" hidden="1" customHeight="1" outlineLevel="1">
      <c r="B86" s="501"/>
      <c r="C86" s="501"/>
      <c r="D86" s="501"/>
      <c r="E86" s="203" t="s">
        <v>141</v>
      </c>
      <c r="F86" s="203" t="s">
        <v>142</v>
      </c>
      <c r="G86" s="203" t="s">
        <v>143</v>
      </c>
      <c r="H86" s="501"/>
      <c r="I86" s="204" t="s">
        <v>141</v>
      </c>
      <c r="J86" s="204" t="s">
        <v>142</v>
      </c>
      <c r="K86" s="204" t="s">
        <v>143</v>
      </c>
      <c r="L86" s="529"/>
      <c r="M86" s="529"/>
      <c r="N86" s="501"/>
      <c r="O86" s="501"/>
      <c r="P86" s="203" t="s">
        <v>141</v>
      </c>
      <c r="Q86" s="203" t="s">
        <v>142</v>
      </c>
      <c r="R86" s="203" t="s">
        <v>143</v>
      </c>
      <c r="S86" s="205" t="s">
        <v>136</v>
      </c>
      <c r="T86" s="501"/>
      <c r="U86" s="203" t="s">
        <v>141</v>
      </c>
      <c r="V86" s="203" t="s">
        <v>142</v>
      </c>
      <c r="W86" s="203" t="s">
        <v>143</v>
      </c>
      <c r="X86" s="205" t="s">
        <v>136</v>
      </c>
      <c r="Y86" s="501"/>
      <c r="Z86" s="203" t="s">
        <v>141</v>
      </c>
      <c r="AA86" s="203" t="s">
        <v>142</v>
      </c>
      <c r="AB86" s="203" t="s">
        <v>143</v>
      </c>
      <c r="AC86" s="205" t="s">
        <v>136</v>
      </c>
      <c r="AD86" s="501"/>
      <c r="AE86" s="203" t="s">
        <v>141</v>
      </c>
      <c r="AF86" s="203" t="s">
        <v>142</v>
      </c>
      <c r="AG86" s="203" t="s">
        <v>143</v>
      </c>
      <c r="AH86" s="205" t="s">
        <v>136</v>
      </c>
      <c r="AI86" s="501"/>
      <c r="AJ86" s="203" t="s">
        <v>141</v>
      </c>
      <c r="AK86" s="203" t="s">
        <v>142</v>
      </c>
      <c r="AL86" s="203" t="s">
        <v>143</v>
      </c>
      <c r="AM86" s="205" t="s">
        <v>136</v>
      </c>
      <c r="AN86" s="501"/>
      <c r="AO86" s="203" t="s">
        <v>141</v>
      </c>
      <c r="AP86" s="203" t="s">
        <v>142</v>
      </c>
      <c r="AQ86" s="203" t="s">
        <v>143</v>
      </c>
      <c r="AR86" s="205" t="s">
        <v>136</v>
      </c>
      <c r="AS86" s="501"/>
      <c r="AT86" s="203" t="s">
        <v>141</v>
      </c>
      <c r="AU86" s="203" t="s">
        <v>142</v>
      </c>
      <c r="AV86" s="203" t="s">
        <v>143</v>
      </c>
      <c r="AW86" s="205" t="s">
        <v>136</v>
      </c>
      <c r="AX86" s="501"/>
    </row>
    <row r="87" spans="2:50" ht="14.25" hidden="1" customHeight="1" outlineLevel="1">
      <c r="B87" s="501" t="s">
        <v>116</v>
      </c>
      <c r="C87" s="203">
        <v>1</v>
      </c>
      <c r="D87" s="206" t="s">
        <v>343</v>
      </c>
      <c r="E87" s="203">
        <v>13</v>
      </c>
      <c r="F87" s="203">
        <v>1200</v>
      </c>
      <c r="G87" s="208">
        <f t="shared" ref="G87:G88" si="97">F87/E87</f>
        <v>92.307692307692307</v>
      </c>
      <c r="H87" s="526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27">
        <f>IFERROR(AVERAGE(K87:K101),"-")</f>
        <v>74.332230669579673</v>
      </c>
      <c r="M87" s="209">
        <f>RANK(K87, K$87:$K$101)</f>
        <v>1</v>
      </c>
      <c r="N87" s="501"/>
      <c r="O87" s="501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26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26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26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26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26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26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26">
        <f>AVERAGE(AV87:AV101)</f>
        <v>74.372076835790836</v>
      </c>
    </row>
    <row r="88" spans="2:50" ht="14.25" hidden="1" customHeight="1" outlineLevel="1">
      <c r="B88" s="501"/>
      <c r="C88" s="203">
        <v>2</v>
      </c>
      <c r="D88" s="206" t="s">
        <v>342</v>
      </c>
      <c r="E88" s="203">
        <v>23</v>
      </c>
      <c r="F88" s="203">
        <v>1800</v>
      </c>
      <c r="G88" s="208">
        <f t="shared" si="97"/>
        <v>78.260869565217391</v>
      </c>
      <c r="H88" s="526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27"/>
      <c r="M88" s="209">
        <f>RANK(K88, K$87:$K$101)</f>
        <v>2</v>
      </c>
      <c r="N88" s="501"/>
      <c r="O88" s="501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26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26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26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26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26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26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26"/>
    </row>
    <row r="89" spans="2:50" ht="14.25" hidden="1" customHeight="1" outlineLevel="1">
      <c r="B89" s="501"/>
      <c r="C89" s="203">
        <v>3</v>
      </c>
      <c r="D89" s="206"/>
      <c r="E89" s="203"/>
      <c r="F89" s="203"/>
      <c r="G89" s="208"/>
      <c r="H89" s="526"/>
      <c r="I89" s="209"/>
      <c r="J89" s="209"/>
      <c r="K89" s="210"/>
      <c r="L89" s="527"/>
      <c r="M89" s="209"/>
      <c r="N89" s="501"/>
      <c r="O89" s="501"/>
      <c r="P89" s="203"/>
      <c r="Q89" s="203"/>
      <c r="R89" s="208"/>
      <c r="S89" s="205"/>
      <c r="T89" s="526"/>
      <c r="U89" s="203"/>
      <c r="V89" s="203"/>
      <c r="W89" s="208"/>
      <c r="X89" s="205"/>
      <c r="Y89" s="526"/>
      <c r="Z89" s="203"/>
      <c r="AA89" s="203"/>
      <c r="AB89" s="208"/>
      <c r="AC89" s="205"/>
      <c r="AD89" s="526"/>
      <c r="AE89" s="203"/>
      <c r="AF89" s="203"/>
      <c r="AG89" s="208"/>
      <c r="AH89" s="205"/>
      <c r="AI89" s="526"/>
      <c r="AJ89" s="203"/>
      <c r="AK89" s="203"/>
      <c r="AL89" s="208"/>
      <c r="AM89" s="205"/>
      <c r="AN89" s="526"/>
      <c r="AO89" s="203"/>
      <c r="AP89" s="203"/>
      <c r="AQ89" s="208"/>
      <c r="AR89" s="205"/>
      <c r="AS89" s="526"/>
      <c r="AT89" s="203"/>
      <c r="AU89" s="203"/>
      <c r="AV89" s="208"/>
      <c r="AW89" s="205"/>
      <c r="AX89" s="526"/>
    </row>
    <row r="90" spans="2:50" ht="14.25" hidden="1" customHeight="1" outlineLevel="1">
      <c r="B90" s="501"/>
      <c r="C90" s="203">
        <v>4</v>
      </c>
      <c r="D90" s="206"/>
      <c r="E90" s="203"/>
      <c r="F90" s="203"/>
      <c r="G90" s="208"/>
      <c r="H90" s="526"/>
      <c r="I90" s="209"/>
      <c r="J90" s="209"/>
      <c r="K90" s="210"/>
      <c r="L90" s="527"/>
      <c r="M90" s="209"/>
      <c r="N90" s="501"/>
      <c r="O90" s="501"/>
      <c r="P90" s="203"/>
      <c r="Q90" s="203"/>
      <c r="R90" s="208"/>
      <c r="S90" s="205"/>
      <c r="T90" s="526"/>
      <c r="U90" s="203"/>
      <c r="V90" s="203"/>
      <c r="W90" s="208"/>
      <c r="X90" s="205"/>
      <c r="Y90" s="526"/>
      <c r="Z90" s="203"/>
      <c r="AA90" s="203"/>
      <c r="AB90" s="208"/>
      <c r="AC90" s="205"/>
      <c r="AD90" s="526"/>
      <c r="AE90" s="203"/>
      <c r="AF90" s="203"/>
      <c r="AG90" s="208"/>
      <c r="AH90" s="205"/>
      <c r="AI90" s="526"/>
      <c r="AJ90" s="203"/>
      <c r="AK90" s="203"/>
      <c r="AL90" s="208"/>
      <c r="AM90" s="205"/>
      <c r="AN90" s="526"/>
      <c r="AO90" s="203"/>
      <c r="AP90" s="203"/>
      <c r="AQ90" s="208"/>
      <c r="AR90" s="205"/>
      <c r="AS90" s="526"/>
      <c r="AT90" s="203"/>
      <c r="AU90" s="203"/>
      <c r="AV90" s="208"/>
      <c r="AW90" s="205"/>
      <c r="AX90" s="526"/>
    </row>
    <row r="91" spans="2:50" ht="14.25" hidden="1" customHeight="1" outlineLevel="1">
      <c r="B91" s="501"/>
      <c r="C91" s="203">
        <v>5</v>
      </c>
      <c r="D91" s="206"/>
      <c r="E91" s="203"/>
      <c r="F91" s="203"/>
      <c r="G91" s="208"/>
      <c r="H91" s="526"/>
      <c r="I91" s="209"/>
      <c r="J91" s="209"/>
      <c r="K91" s="210"/>
      <c r="L91" s="527"/>
      <c r="M91" s="209"/>
      <c r="N91" s="501"/>
      <c r="O91" s="501"/>
      <c r="P91" s="203"/>
      <c r="Q91" s="203"/>
      <c r="R91" s="208"/>
      <c r="S91" s="205"/>
      <c r="T91" s="526"/>
      <c r="U91" s="203"/>
      <c r="V91" s="203"/>
      <c r="W91" s="208"/>
      <c r="X91" s="205"/>
      <c r="Y91" s="526"/>
      <c r="Z91" s="203"/>
      <c r="AA91" s="203"/>
      <c r="AB91" s="208"/>
      <c r="AC91" s="205"/>
      <c r="AD91" s="526"/>
      <c r="AE91" s="203"/>
      <c r="AF91" s="203"/>
      <c r="AG91" s="208"/>
      <c r="AH91" s="205"/>
      <c r="AI91" s="526"/>
      <c r="AJ91" s="203"/>
      <c r="AK91" s="203"/>
      <c r="AL91" s="208"/>
      <c r="AM91" s="205"/>
      <c r="AN91" s="526"/>
      <c r="AO91" s="203"/>
      <c r="AP91" s="203"/>
      <c r="AQ91" s="208"/>
      <c r="AR91" s="205"/>
      <c r="AS91" s="526"/>
      <c r="AT91" s="203"/>
      <c r="AU91" s="203"/>
      <c r="AV91" s="208"/>
      <c r="AW91" s="205"/>
      <c r="AX91" s="526"/>
    </row>
    <row r="92" spans="2:50" ht="14.25" hidden="1" customHeight="1" outlineLevel="1">
      <c r="B92" s="501"/>
      <c r="C92" s="203">
        <v>6</v>
      </c>
      <c r="D92" s="206"/>
      <c r="E92" s="203"/>
      <c r="F92" s="203"/>
      <c r="G92" s="208"/>
      <c r="H92" s="526"/>
      <c r="I92" s="209"/>
      <c r="J92" s="209"/>
      <c r="K92" s="210"/>
      <c r="L92" s="527"/>
      <c r="M92" s="209"/>
      <c r="N92" s="501"/>
      <c r="O92" s="501"/>
      <c r="P92" s="203"/>
      <c r="Q92" s="203"/>
      <c r="R92" s="208"/>
      <c r="S92" s="205"/>
      <c r="T92" s="526"/>
      <c r="U92" s="203"/>
      <c r="V92" s="203"/>
      <c r="W92" s="208"/>
      <c r="X92" s="205"/>
      <c r="Y92" s="526"/>
      <c r="Z92" s="203"/>
      <c r="AA92" s="203"/>
      <c r="AB92" s="208"/>
      <c r="AC92" s="205"/>
      <c r="AD92" s="526"/>
      <c r="AE92" s="203"/>
      <c r="AF92" s="203"/>
      <c r="AG92" s="208"/>
      <c r="AH92" s="205"/>
      <c r="AI92" s="526"/>
      <c r="AJ92" s="203"/>
      <c r="AK92" s="203"/>
      <c r="AL92" s="208"/>
      <c r="AM92" s="205"/>
      <c r="AN92" s="526"/>
      <c r="AO92" s="203"/>
      <c r="AP92" s="203"/>
      <c r="AQ92" s="208"/>
      <c r="AR92" s="205"/>
      <c r="AS92" s="526"/>
      <c r="AT92" s="203"/>
      <c r="AU92" s="203"/>
      <c r="AV92" s="208"/>
      <c r="AW92" s="205"/>
      <c r="AX92" s="526"/>
    </row>
    <row r="93" spans="2:50" ht="14.25" hidden="1" customHeight="1" outlineLevel="1">
      <c r="B93" s="501"/>
      <c r="C93" s="203">
        <v>7</v>
      </c>
      <c r="D93" s="206"/>
      <c r="E93" s="203"/>
      <c r="F93" s="203"/>
      <c r="G93" s="208"/>
      <c r="H93" s="526"/>
      <c r="I93" s="209"/>
      <c r="J93" s="209"/>
      <c r="K93" s="210"/>
      <c r="L93" s="527"/>
      <c r="M93" s="209"/>
      <c r="N93" s="501"/>
      <c r="O93" s="501"/>
      <c r="P93" s="203"/>
      <c r="Q93" s="203"/>
      <c r="R93" s="208"/>
      <c r="S93" s="205"/>
      <c r="T93" s="526"/>
      <c r="U93" s="203"/>
      <c r="V93" s="203"/>
      <c r="W93" s="208"/>
      <c r="X93" s="205"/>
      <c r="Y93" s="526"/>
      <c r="Z93" s="203"/>
      <c r="AA93" s="203"/>
      <c r="AB93" s="208"/>
      <c r="AC93" s="205"/>
      <c r="AD93" s="526"/>
      <c r="AE93" s="203"/>
      <c r="AF93" s="203"/>
      <c r="AG93" s="208"/>
      <c r="AH93" s="205"/>
      <c r="AI93" s="526"/>
      <c r="AJ93" s="203"/>
      <c r="AK93" s="203"/>
      <c r="AL93" s="208"/>
      <c r="AM93" s="205"/>
      <c r="AN93" s="526"/>
      <c r="AO93" s="203"/>
      <c r="AP93" s="203"/>
      <c r="AQ93" s="208"/>
      <c r="AR93" s="205"/>
      <c r="AS93" s="526"/>
      <c r="AT93" s="203"/>
      <c r="AU93" s="203"/>
      <c r="AV93" s="208"/>
      <c r="AW93" s="205"/>
      <c r="AX93" s="526"/>
    </row>
    <row r="94" spans="2:50" ht="14.25" hidden="1" customHeight="1" outlineLevel="1">
      <c r="B94" s="501"/>
      <c r="C94" s="203">
        <v>8</v>
      </c>
      <c r="D94" s="206"/>
      <c r="E94" s="203"/>
      <c r="F94" s="203"/>
      <c r="G94" s="208"/>
      <c r="H94" s="526"/>
      <c r="I94" s="209"/>
      <c r="J94" s="209"/>
      <c r="K94" s="210"/>
      <c r="L94" s="527"/>
      <c r="M94" s="209"/>
      <c r="N94" s="501"/>
      <c r="O94" s="501"/>
      <c r="P94" s="203"/>
      <c r="Q94" s="203"/>
      <c r="R94" s="208"/>
      <c r="S94" s="205"/>
      <c r="T94" s="526"/>
      <c r="U94" s="203"/>
      <c r="V94" s="203"/>
      <c r="W94" s="208"/>
      <c r="X94" s="205"/>
      <c r="Y94" s="526"/>
      <c r="Z94" s="203"/>
      <c r="AA94" s="203"/>
      <c r="AB94" s="208"/>
      <c r="AC94" s="205"/>
      <c r="AD94" s="526"/>
      <c r="AE94" s="203"/>
      <c r="AF94" s="203"/>
      <c r="AG94" s="208"/>
      <c r="AH94" s="205"/>
      <c r="AI94" s="526"/>
      <c r="AJ94" s="203"/>
      <c r="AK94" s="203"/>
      <c r="AL94" s="208"/>
      <c r="AM94" s="205"/>
      <c r="AN94" s="526"/>
      <c r="AO94" s="203"/>
      <c r="AP94" s="203"/>
      <c r="AQ94" s="208"/>
      <c r="AR94" s="205"/>
      <c r="AS94" s="526"/>
      <c r="AT94" s="203"/>
      <c r="AU94" s="203"/>
      <c r="AV94" s="208"/>
      <c r="AW94" s="205"/>
      <c r="AX94" s="526"/>
    </row>
    <row r="95" spans="2:50" ht="14.25" hidden="1" customHeight="1" outlineLevel="1">
      <c r="B95" s="501"/>
      <c r="C95" s="203">
        <v>9</v>
      </c>
      <c r="D95" s="206"/>
      <c r="E95" s="203"/>
      <c r="F95" s="203"/>
      <c r="G95" s="208"/>
      <c r="H95" s="526"/>
      <c r="I95" s="209"/>
      <c r="J95" s="209"/>
      <c r="K95" s="210"/>
      <c r="L95" s="527"/>
      <c r="M95" s="209"/>
      <c r="N95" s="501"/>
      <c r="O95" s="501"/>
      <c r="P95" s="203"/>
      <c r="Q95" s="203"/>
      <c r="R95" s="208"/>
      <c r="S95" s="205"/>
      <c r="T95" s="526"/>
      <c r="U95" s="203"/>
      <c r="V95" s="203"/>
      <c r="W95" s="208"/>
      <c r="X95" s="205"/>
      <c r="Y95" s="526"/>
      <c r="Z95" s="203"/>
      <c r="AA95" s="203"/>
      <c r="AB95" s="208"/>
      <c r="AC95" s="205"/>
      <c r="AD95" s="526"/>
      <c r="AE95" s="203"/>
      <c r="AF95" s="203"/>
      <c r="AG95" s="208"/>
      <c r="AH95" s="205"/>
      <c r="AI95" s="526"/>
      <c r="AJ95" s="203"/>
      <c r="AK95" s="203"/>
      <c r="AL95" s="208"/>
      <c r="AM95" s="205"/>
      <c r="AN95" s="526"/>
      <c r="AO95" s="203"/>
      <c r="AP95" s="203"/>
      <c r="AQ95" s="208"/>
      <c r="AR95" s="205"/>
      <c r="AS95" s="526"/>
      <c r="AT95" s="203"/>
      <c r="AU95" s="203"/>
      <c r="AV95" s="208"/>
      <c r="AW95" s="205"/>
      <c r="AX95" s="526"/>
    </row>
    <row r="96" spans="2:50" ht="14.25" hidden="1" customHeight="1" outlineLevel="1">
      <c r="B96" s="501"/>
      <c r="C96" s="203">
        <v>10</v>
      </c>
      <c r="D96" s="206"/>
      <c r="E96" s="203"/>
      <c r="F96" s="203"/>
      <c r="G96" s="208"/>
      <c r="H96" s="526"/>
      <c r="I96" s="209"/>
      <c r="J96" s="209"/>
      <c r="K96" s="210"/>
      <c r="L96" s="527"/>
      <c r="M96" s="209"/>
      <c r="N96" s="501"/>
      <c r="O96" s="501"/>
      <c r="P96" s="203"/>
      <c r="Q96" s="203"/>
      <c r="R96" s="208"/>
      <c r="S96" s="205"/>
      <c r="T96" s="526"/>
      <c r="U96" s="203"/>
      <c r="V96" s="203"/>
      <c r="W96" s="208"/>
      <c r="X96" s="205"/>
      <c r="Y96" s="526"/>
      <c r="Z96" s="203"/>
      <c r="AA96" s="203"/>
      <c r="AB96" s="208"/>
      <c r="AC96" s="205"/>
      <c r="AD96" s="526"/>
      <c r="AE96" s="203"/>
      <c r="AF96" s="203"/>
      <c r="AG96" s="208"/>
      <c r="AH96" s="205"/>
      <c r="AI96" s="526"/>
      <c r="AJ96" s="203"/>
      <c r="AK96" s="203"/>
      <c r="AL96" s="208"/>
      <c r="AM96" s="205"/>
      <c r="AN96" s="526"/>
      <c r="AO96" s="203"/>
      <c r="AP96" s="203"/>
      <c r="AQ96" s="208"/>
      <c r="AR96" s="205"/>
      <c r="AS96" s="526"/>
      <c r="AT96" s="203"/>
      <c r="AU96" s="203"/>
      <c r="AV96" s="208"/>
      <c r="AW96" s="205"/>
      <c r="AX96" s="526"/>
    </row>
    <row r="97" spans="2:50" ht="14.25" hidden="1" customHeight="1" outlineLevel="1">
      <c r="B97" s="501"/>
      <c r="C97" s="203">
        <v>11</v>
      </c>
      <c r="D97" s="206"/>
      <c r="E97" s="203"/>
      <c r="F97" s="203"/>
      <c r="G97" s="208"/>
      <c r="H97" s="526"/>
      <c r="I97" s="209"/>
      <c r="J97" s="209"/>
      <c r="K97" s="210"/>
      <c r="L97" s="527"/>
      <c r="M97" s="209"/>
      <c r="N97" s="501"/>
      <c r="O97" s="501"/>
      <c r="P97" s="203"/>
      <c r="Q97" s="203"/>
      <c r="R97" s="208"/>
      <c r="S97" s="205"/>
      <c r="T97" s="526"/>
      <c r="U97" s="203"/>
      <c r="V97" s="203"/>
      <c r="W97" s="208"/>
      <c r="X97" s="205"/>
      <c r="Y97" s="526"/>
      <c r="Z97" s="203"/>
      <c r="AA97" s="203"/>
      <c r="AB97" s="208"/>
      <c r="AC97" s="205"/>
      <c r="AD97" s="526"/>
      <c r="AE97" s="203"/>
      <c r="AF97" s="203"/>
      <c r="AG97" s="208"/>
      <c r="AH97" s="205"/>
      <c r="AI97" s="526"/>
      <c r="AJ97" s="203"/>
      <c r="AK97" s="203"/>
      <c r="AL97" s="208"/>
      <c r="AM97" s="205"/>
      <c r="AN97" s="526"/>
      <c r="AO97" s="203"/>
      <c r="AP97" s="203"/>
      <c r="AQ97" s="208"/>
      <c r="AR97" s="205"/>
      <c r="AS97" s="526"/>
      <c r="AT97" s="203"/>
      <c r="AU97" s="203"/>
      <c r="AV97" s="208"/>
      <c r="AW97" s="205"/>
      <c r="AX97" s="526"/>
    </row>
    <row r="98" spans="2:50" ht="14.25" hidden="1" customHeight="1" outlineLevel="1">
      <c r="B98" s="501"/>
      <c r="C98" s="203">
        <v>12</v>
      </c>
      <c r="D98" s="206"/>
      <c r="E98" s="203"/>
      <c r="F98" s="203"/>
      <c r="G98" s="208"/>
      <c r="H98" s="526"/>
      <c r="I98" s="209"/>
      <c r="J98" s="209"/>
      <c r="K98" s="210"/>
      <c r="L98" s="527"/>
      <c r="M98" s="209"/>
      <c r="N98" s="501"/>
      <c r="O98" s="501"/>
      <c r="P98" s="203"/>
      <c r="Q98" s="203"/>
      <c r="R98" s="208"/>
      <c r="S98" s="205"/>
      <c r="T98" s="526"/>
      <c r="U98" s="203"/>
      <c r="V98" s="203"/>
      <c r="W98" s="208"/>
      <c r="X98" s="205"/>
      <c r="Y98" s="526"/>
      <c r="Z98" s="203"/>
      <c r="AA98" s="203"/>
      <c r="AB98" s="208"/>
      <c r="AC98" s="205"/>
      <c r="AD98" s="526"/>
      <c r="AE98" s="203"/>
      <c r="AF98" s="203"/>
      <c r="AG98" s="208"/>
      <c r="AH98" s="205"/>
      <c r="AI98" s="526"/>
      <c r="AJ98" s="203"/>
      <c r="AK98" s="203"/>
      <c r="AL98" s="208"/>
      <c r="AM98" s="205"/>
      <c r="AN98" s="526"/>
      <c r="AO98" s="203"/>
      <c r="AP98" s="203"/>
      <c r="AQ98" s="208"/>
      <c r="AR98" s="205"/>
      <c r="AS98" s="526"/>
      <c r="AT98" s="203"/>
      <c r="AU98" s="203"/>
      <c r="AV98" s="208"/>
      <c r="AW98" s="205"/>
      <c r="AX98" s="526"/>
    </row>
    <row r="99" spans="2:50" ht="14.25" hidden="1" customHeight="1" outlineLevel="1">
      <c r="B99" s="501"/>
      <c r="C99" s="203">
        <v>13</v>
      </c>
      <c r="D99" s="206"/>
      <c r="E99" s="203"/>
      <c r="F99" s="203"/>
      <c r="G99" s="208"/>
      <c r="H99" s="526"/>
      <c r="I99" s="209"/>
      <c r="J99" s="209"/>
      <c r="K99" s="210"/>
      <c r="L99" s="527"/>
      <c r="M99" s="209"/>
      <c r="N99" s="501"/>
      <c r="O99" s="501"/>
      <c r="P99" s="203"/>
      <c r="Q99" s="203"/>
      <c r="R99" s="208"/>
      <c r="S99" s="205"/>
      <c r="T99" s="526"/>
      <c r="U99" s="203"/>
      <c r="V99" s="203"/>
      <c r="W99" s="208"/>
      <c r="X99" s="205"/>
      <c r="Y99" s="526"/>
      <c r="Z99" s="203"/>
      <c r="AA99" s="203"/>
      <c r="AB99" s="208"/>
      <c r="AC99" s="205"/>
      <c r="AD99" s="526"/>
      <c r="AE99" s="203"/>
      <c r="AF99" s="203"/>
      <c r="AG99" s="208"/>
      <c r="AH99" s="205"/>
      <c r="AI99" s="526"/>
      <c r="AJ99" s="203"/>
      <c r="AK99" s="203"/>
      <c r="AL99" s="208"/>
      <c r="AM99" s="205"/>
      <c r="AN99" s="526"/>
      <c r="AO99" s="203"/>
      <c r="AP99" s="203"/>
      <c r="AQ99" s="208"/>
      <c r="AR99" s="205"/>
      <c r="AS99" s="526"/>
      <c r="AT99" s="203"/>
      <c r="AU99" s="203"/>
      <c r="AV99" s="208"/>
      <c r="AW99" s="205"/>
      <c r="AX99" s="526"/>
    </row>
    <row r="100" spans="2:50" ht="14.25" hidden="1" customHeight="1" outlineLevel="1">
      <c r="B100" s="501"/>
      <c r="C100" s="203">
        <v>14</v>
      </c>
      <c r="D100" s="206"/>
      <c r="E100" s="203"/>
      <c r="F100" s="203"/>
      <c r="G100" s="208"/>
      <c r="H100" s="526"/>
      <c r="I100" s="209"/>
      <c r="J100" s="209"/>
      <c r="K100" s="210"/>
      <c r="L100" s="527"/>
      <c r="M100" s="209"/>
      <c r="N100" s="501"/>
      <c r="O100" s="501"/>
      <c r="P100" s="203"/>
      <c r="Q100" s="203"/>
      <c r="R100" s="208"/>
      <c r="S100" s="205"/>
      <c r="T100" s="526"/>
      <c r="U100" s="203"/>
      <c r="V100" s="203"/>
      <c r="W100" s="208"/>
      <c r="X100" s="205"/>
      <c r="Y100" s="526"/>
      <c r="Z100" s="203"/>
      <c r="AA100" s="203"/>
      <c r="AB100" s="208"/>
      <c r="AC100" s="205"/>
      <c r="AD100" s="526"/>
      <c r="AE100" s="203"/>
      <c r="AF100" s="203"/>
      <c r="AG100" s="208"/>
      <c r="AH100" s="205"/>
      <c r="AI100" s="526"/>
      <c r="AJ100" s="203"/>
      <c r="AK100" s="203"/>
      <c r="AL100" s="208"/>
      <c r="AM100" s="205"/>
      <c r="AN100" s="526"/>
      <c r="AO100" s="203"/>
      <c r="AP100" s="203"/>
      <c r="AQ100" s="208"/>
      <c r="AR100" s="205"/>
      <c r="AS100" s="526"/>
      <c r="AT100" s="203"/>
      <c r="AU100" s="203"/>
      <c r="AV100" s="208"/>
      <c r="AW100" s="205"/>
      <c r="AX100" s="526"/>
    </row>
    <row r="101" spans="2:50" ht="14.25" hidden="1" customHeight="1" outlineLevel="1">
      <c r="B101" s="501"/>
      <c r="C101" s="203">
        <v>15</v>
      </c>
      <c r="D101" s="206"/>
      <c r="E101" s="203"/>
      <c r="F101" s="203"/>
      <c r="G101" s="208"/>
      <c r="H101" s="526"/>
      <c r="I101" s="209"/>
      <c r="J101" s="209"/>
      <c r="K101" s="210"/>
      <c r="L101" s="527"/>
      <c r="M101" s="209"/>
      <c r="N101" s="501"/>
      <c r="O101" s="501"/>
      <c r="P101" s="203"/>
      <c r="Q101" s="207"/>
      <c r="R101" s="208"/>
      <c r="S101" s="205"/>
      <c r="T101" s="526"/>
      <c r="U101" s="203"/>
      <c r="V101" s="203"/>
      <c r="W101" s="208"/>
      <c r="X101" s="205"/>
      <c r="Y101" s="526"/>
      <c r="Z101" s="203"/>
      <c r="AA101" s="203"/>
      <c r="AB101" s="208"/>
      <c r="AC101" s="205"/>
      <c r="AD101" s="526"/>
      <c r="AE101" s="203"/>
      <c r="AF101" s="203"/>
      <c r="AG101" s="208"/>
      <c r="AH101" s="205"/>
      <c r="AI101" s="526"/>
      <c r="AJ101" s="203"/>
      <c r="AK101" s="203"/>
      <c r="AL101" s="208"/>
      <c r="AM101" s="205"/>
      <c r="AN101" s="526"/>
      <c r="AO101" s="203"/>
      <c r="AP101" s="203"/>
      <c r="AQ101" s="208"/>
      <c r="AR101" s="205"/>
      <c r="AS101" s="526"/>
      <c r="AT101" s="203"/>
      <c r="AU101" s="203"/>
      <c r="AV101" s="208"/>
      <c r="AW101" s="205"/>
      <c r="AX101" s="526"/>
    </row>
    <row r="102" spans="2:50" ht="14.25" hidden="1" customHeight="1" outlineLevel="1" collapsed="1">
      <c r="B102" s="539" t="s">
        <v>205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N102" s="553" t="s">
        <v>130</v>
      </c>
      <c r="O102" s="553" t="s">
        <v>77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42"/>
      <c r="C103" s="542"/>
      <c r="D103" s="542"/>
      <c r="E103" s="542"/>
      <c r="F103" s="542"/>
      <c r="G103" s="542"/>
      <c r="H103" s="542"/>
      <c r="I103" s="542"/>
      <c r="J103" s="542"/>
      <c r="K103" s="542"/>
      <c r="L103" s="542"/>
      <c r="M103" s="543"/>
      <c r="N103" s="555"/>
      <c r="O103" s="555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501" t="s">
        <v>131</v>
      </c>
      <c r="C104" s="501" t="s">
        <v>132</v>
      </c>
      <c r="D104" s="501"/>
      <c r="E104" s="501" t="s">
        <v>133</v>
      </c>
      <c r="F104" s="501"/>
      <c r="G104" s="501"/>
      <c r="H104" s="501" t="s">
        <v>134</v>
      </c>
      <c r="I104" s="529" t="s">
        <v>135</v>
      </c>
      <c r="J104" s="529"/>
      <c r="K104" s="529"/>
      <c r="L104" s="529" t="s">
        <v>134</v>
      </c>
      <c r="M104" s="529" t="s">
        <v>136</v>
      </c>
      <c r="N104" s="501"/>
      <c r="O104" s="501" t="s">
        <v>137</v>
      </c>
      <c r="P104" s="501" t="s">
        <v>138</v>
      </c>
      <c r="Q104" s="501"/>
      <c r="R104" s="501"/>
      <c r="S104" s="501"/>
      <c r="T104" s="501" t="s">
        <v>134</v>
      </c>
      <c r="U104" s="501" t="s">
        <v>138</v>
      </c>
      <c r="V104" s="501"/>
      <c r="W104" s="501"/>
      <c r="X104" s="501"/>
      <c r="Y104" s="501" t="s">
        <v>134</v>
      </c>
      <c r="Z104" s="501" t="s">
        <v>138</v>
      </c>
      <c r="AA104" s="501"/>
      <c r="AB104" s="501"/>
      <c r="AC104" s="501"/>
      <c r="AD104" s="501" t="s">
        <v>134</v>
      </c>
      <c r="AE104" s="501" t="s">
        <v>138</v>
      </c>
      <c r="AF104" s="501"/>
      <c r="AG104" s="501"/>
      <c r="AH104" s="501"/>
      <c r="AI104" s="501" t="s">
        <v>134</v>
      </c>
      <c r="AJ104" s="501" t="s">
        <v>138</v>
      </c>
      <c r="AK104" s="501"/>
      <c r="AL104" s="501"/>
      <c r="AM104" s="501"/>
      <c r="AN104" s="501" t="s">
        <v>134</v>
      </c>
      <c r="AO104" s="501" t="s">
        <v>138</v>
      </c>
      <c r="AP104" s="501"/>
      <c r="AQ104" s="501"/>
      <c r="AR104" s="501"/>
      <c r="AS104" s="501" t="s">
        <v>134</v>
      </c>
      <c r="AT104" s="501" t="s">
        <v>138</v>
      </c>
      <c r="AU104" s="501"/>
      <c r="AV104" s="501"/>
      <c r="AW104" s="501"/>
      <c r="AX104" s="501" t="s">
        <v>134</v>
      </c>
    </row>
    <row r="105" spans="2:50" ht="14.25" hidden="1" customHeight="1" outlineLevel="1">
      <c r="B105" s="501"/>
      <c r="C105" s="501"/>
      <c r="D105" s="501"/>
      <c r="E105" s="501" t="s">
        <v>139</v>
      </c>
      <c r="F105" s="501"/>
      <c r="G105" s="501"/>
      <c r="H105" s="501"/>
      <c r="I105" s="529" t="s">
        <v>139</v>
      </c>
      <c r="J105" s="529"/>
      <c r="K105" s="529"/>
      <c r="L105" s="529"/>
      <c r="M105" s="529"/>
      <c r="N105" s="501"/>
      <c r="O105" s="501"/>
      <c r="P105" s="501" t="s">
        <v>140</v>
      </c>
      <c r="Q105" s="501"/>
      <c r="R105" s="501"/>
      <c r="S105" s="501"/>
      <c r="T105" s="501"/>
      <c r="U105" s="501" t="s">
        <v>140</v>
      </c>
      <c r="V105" s="501"/>
      <c r="W105" s="501"/>
      <c r="X105" s="501"/>
      <c r="Y105" s="501"/>
      <c r="Z105" s="501" t="s">
        <v>140</v>
      </c>
      <c r="AA105" s="501"/>
      <c r="AB105" s="501"/>
      <c r="AC105" s="501"/>
      <c r="AD105" s="501"/>
      <c r="AE105" s="501" t="s">
        <v>140</v>
      </c>
      <c r="AF105" s="501"/>
      <c r="AG105" s="501"/>
      <c r="AH105" s="501"/>
      <c r="AI105" s="501"/>
      <c r="AJ105" s="501" t="s">
        <v>140</v>
      </c>
      <c r="AK105" s="501"/>
      <c r="AL105" s="501"/>
      <c r="AM105" s="501"/>
      <c r="AN105" s="501"/>
      <c r="AO105" s="501" t="s">
        <v>140</v>
      </c>
      <c r="AP105" s="501"/>
      <c r="AQ105" s="501"/>
      <c r="AR105" s="501"/>
      <c r="AS105" s="501"/>
      <c r="AT105" s="501" t="s">
        <v>140</v>
      </c>
      <c r="AU105" s="501"/>
      <c r="AV105" s="501"/>
      <c r="AW105" s="501"/>
      <c r="AX105" s="501"/>
    </row>
    <row r="106" spans="2:50" ht="14.25" hidden="1" customHeight="1" outlineLevel="1">
      <c r="B106" s="501"/>
      <c r="C106" s="501"/>
      <c r="D106" s="501"/>
      <c r="E106" s="203" t="s">
        <v>141</v>
      </c>
      <c r="F106" s="203" t="s">
        <v>142</v>
      </c>
      <c r="G106" s="203" t="s">
        <v>143</v>
      </c>
      <c r="H106" s="501"/>
      <c r="I106" s="204" t="s">
        <v>141</v>
      </c>
      <c r="J106" s="204" t="s">
        <v>142</v>
      </c>
      <c r="K106" s="204" t="s">
        <v>143</v>
      </c>
      <c r="L106" s="529"/>
      <c r="M106" s="529"/>
      <c r="N106" s="501"/>
      <c r="O106" s="501"/>
      <c r="P106" s="203" t="s">
        <v>141</v>
      </c>
      <c r="Q106" s="203" t="s">
        <v>142</v>
      </c>
      <c r="R106" s="203" t="s">
        <v>143</v>
      </c>
      <c r="S106" s="205" t="s">
        <v>136</v>
      </c>
      <c r="T106" s="501"/>
      <c r="U106" s="203" t="s">
        <v>141</v>
      </c>
      <c r="V106" s="203" t="s">
        <v>142</v>
      </c>
      <c r="W106" s="203" t="s">
        <v>143</v>
      </c>
      <c r="X106" s="205" t="s">
        <v>136</v>
      </c>
      <c r="Y106" s="501"/>
      <c r="Z106" s="203" t="s">
        <v>141</v>
      </c>
      <c r="AA106" s="203" t="s">
        <v>142</v>
      </c>
      <c r="AB106" s="203" t="s">
        <v>143</v>
      </c>
      <c r="AC106" s="205" t="s">
        <v>136</v>
      </c>
      <c r="AD106" s="501"/>
      <c r="AE106" s="203" t="s">
        <v>141</v>
      </c>
      <c r="AF106" s="203" t="s">
        <v>142</v>
      </c>
      <c r="AG106" s="203" t="s">
        <v>143</v>
      </c>
      <c r="AH106" s="205" t="s">
        <v>136</v>
      </c>
      <c r="AI106" s="501"/>
      <c r="AJ106" s="203" t="s">
        <v>141</v>
      </c>
      <c r="AK106" s="203" t="s">
        <v>142</v>
      </c>
      <c r="AL106" s="203" t="s">
        <v>143</v>
      </c>
      <c r="AM106" s="205" t="s">
        <v>136</v>
      </c>
      <c r="AN106" s="501"/>
      <c r="AO106" s="203" t="s">
        <v>141</v>
      </c>
      <c r="AP106" s="203" t="s">
        <v>142</v>
      </c>
      <c r="AQ106" s="203" t="s">
        <v>143</v>
      </c>
      <c r="AR106" s="205" t="s">
        <v>136</v>
      </c>
      <c r="AS106" s="501"/>
      <c r="AT106" s="203" t="s">
        <v>141</v>
      </c>
      <c r="AU106" s="203" t="s">
        <v>142</v>
      </c>
      <c r="AV106" s="203" t="s">
        <v>143</v>
      </c>
      <c r="AW106" s="205" t="s">
        <v>136</v>
      </c>
      <c r="AX106" s="501"/>
    </row>
    <row r="107" spans="2:50" ht="14.25" hidden="1" customHeight="1" outlineLevel="1">
      <c r="B107" s="501" t="s">
        <v>116</v>
      </c>
      <c r="C107" s="203">
        <v>1</v>
      </c>
      <c r="D107" s="206" t="s">
        <v>343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26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27">
        <f>IFERROR(AVERAGE(K107:K121),"-")</f>
        <v>74.540808339641814</v>
      </c>
      <c r="M107" s="209">
        <f>RANK(K107, K$107:$K$121)</f>
        <v>1</v>
      </c>
      <c r="N107" s="501"/>
      <c r="O107" s="501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26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26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26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26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26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26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26">
        <f>AVERAGE(AV107:AV121)</f>
        <v>74.604933306765957</v>
      </c>
    </row>
    <row r="108" spans="2:50" ht="14.25" hidden="1" customHeight="1" outlineLevel="1">
      <c r="B108" s="501"/>
      <c r="C108" s="203">
        <v>2</v>
      </c>
      <c r="D108" s="206" t="s">
        <v>342</v>
      </c>
      <c r="E108" s="203">
        <v>23</v>
      </c>
      <c r="F108" s="203">
        <v>1800</v>
      </c>
      <c r="G108" s="208">
        <f t="shared" si="123"/>
        <v>78.260869565217391</v>
      </c>
      <c r="H108" s="526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27"/>
      <c r="M108" s="209">
        <f>RANK(K108, K$107:$K$121)</f>
        <v>2</v>
      </c>
      <c r="N108" s="501"/>
      <c r="O108" s="501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26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26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26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26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26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26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26"/>
    </row>
    <row r="109" spans="2:50" ht="14.25" hidden="1" customHeight="1" outlineLevel="1">
      <c r="B109" s="501"/>
      <c r="C109" s="203">
        <v>3</v>
      </c>
      <c r="D109" s="206"/>
      <c r="E109" s="203"/>
      <c r="F109" s="203"/>
      <c r="G109" s="208"/>
      <c r="H109" s="526"/>
      <c r="I109" s="209"/>
      <c r="J109" s="209"/>
      <c r="K109" s="210"/>
      <c r="L109" s="527"/>
      <c r="M109" s="209"/>
      <c r="N109" s="501"/>
      <c r="O109" s="501"/>
      <c r="P109" s="203"/>
      <c r="Q109" s="203"/>
      <c r="R109" s="208"/>
      <c r="S109" s="205"/>
      <c r="T109" s="526"/>
      <c r="U109" s="203"/>
      <c r="V109" s="203"/>
      <c r="W109" s="208"/>
      <c r="X109" s="205"/>
      <c r="Y109" s="526"/>
      <c r="Z109" s="203"/>
      <c r="AA109" s="203"/>
      <c r="AB109" s="208"/>
      <c r="AC109" s="205"/>
      <c r="AD109" s="526"/>
      <c r="AE109" s="203"/>
      <c r="AF109" s="203"/>
      <c r="AG109" s="208"/>
      <c r="AH109" s="205"/>
      <c r="AI109" s="526"/>
      <c r="AJ109" s="203"/>
      <c r="AK109" s="203"/>
      <c r="AL109" s="208"/>
      <c r="AM109" s="205"/>
      <c r="AN109" s="526"/>
      <c r="AO109" s="203"/>
      <c r="AP109" s="203"/>
      <c r="AQ109" s="208"/>
      <c r="AR109" s="205"/>
      <c r="AS109" s="526"/>
      <c r="AT109" s="203"/>
      <c r="AU109" s="203"/>
      <c r="AV109" s="208"/>
      <c r="AW109" s="205"/>
      <c r="AX109" s="526"/>
    </row>
    <row r="110" spans="2:50" ht="14.25" hidden="1" customHeight="1" outlineLevel="1">
      <c r="B110" s="501"/>
      <c r="C110" s="203">
        <v>4</v>
      </c>
      <c r="D110" s="206"/>
      <c r="E110" s="203"/>
      <c r="F110" s="203"/>
      <c r="G110" s="208"/>
      <c r="H110" s="526"/>
      <c r="I110" s="209"/>
      <c r="J110" s="209"/>
      <c r="K110" s="210"/>
      <c r="L110" s="527"/>
      <c r="M110" s="209"/>
      <c r="N110" s="501"/>
      <c r="O110" s="501"/>
      <c r="P110" s="203"/>
      <c r="Q110" s="203"/>
      <c r="R110" s="208"/>
      <c r="S110" s="205"/>
      <c r="T110" s="526"/>
      <c r="U110" s="203"/>
      <c r="V110" s="203"/>
      <c r="W110" s="208"/>
      <c r="X110" s="205"/>
      <c r="Y110" s="526"/>
      <c r="Z110" s="203"/>
      <c r="AA110" s="203"/>
      <c r="AB110" s="208"/>
      <c r="AC110" s="205"/>
      <c r="AD110" s="526"/>
      <c r="AE110" s="203"/>
      <c r="AF110" s="203"/>
      <c r="AG110" s="208"/>
      <c r="AH110" s="205"/>
      <c r="AI110" s="526"/>
      <c r="AJ110" s="203"/>
      <c r="AK110" s="203"/>
      <c r="AL110" s="208"/>
      <c r="AM110" s="205"/>
      <c r="AN110" s="526"/>
      <c r="AO110" s="203"/>
      <c r="AP110" s="203"/>
      <c r="AQ110" s="208"/>
      <c r="AR110" s="205"/>
      <c r="AS110" s="526"/>
      <c r="AT110" s="203"/>
      <c r="AU110" s="203"/>
      <c r="AV110" s="208"/>
      <c r="AW110" s="205"/>
      <c r="AX110" s="526"/>
    </row>
    <row r="111" spans="2:50" ht="14.25" hidden="1" customHeight="1" outlineLevel="1">
      <c r="B111" s="501"/>
      <c r="C111" s="203">
        <v>5</v>
      </c>
      <c r="D111" s="206"/>
      <c r="E111" s="203"/>
      <c r="F111" s="203"/>
      <c r="G111" s="208"/>
      <c r="H111" s="526"/>
      <c r="I111" s="209"/>
      <c r="J111" s="209"/>
      <c r="K111" s="210"/>
      <c r="L111" s="527"/>
      <c r="M111" s="209"/>
      <c r="N111" s="501"/>
      <c r="O111" s="501"/>
      <c r="P111" s="203"/>
      <c r="Q111" s="203"/>
      <c r="R111" s="208"/>
      <c r="S111" s="205"/>
      <c r="T111" s="526"/>
      <c r="U111" s="203"/>
      <c r="V111" s="203"/>
      <c r="W111" s="208"/>
      <c r="X111" s="205"/>
      <c r="Y111" s="526"/>
      <c r="Z111" s="203"/>
      <c r="AA111" s="203"/>
      <c r="AB111" s="208"/>
      <c r="AC111" s="205"/>
      <c r="AD111" s="526"/>
      <c r="AE111" s="203"/>
      <c r="AF111" s="203"/>
      <c r="AG111" s="208"/>
      <c r="AH111" s="205"/>
      <c r="AI111" s="526"/>
      <c r="AJ111" s="203"/>
      <c r="AK111" s="203"/>
      <c r="AL111" s="208"/>
      <c r="AM111" s="205"/>
      <c r="AN111" s="526"/>
      <c r="AO111" s="203"/>
      <c r="AP111" s="203"/>
      <c r="AQ111" s="208"/>
      <c r="AR111" s="205"/>
      <c r="AS111" s="526"/>
      <c r="AT111" s="203"/>
      <c r="AU111" s="203"/>
      <c r="AV111" s="208"/>
      <c r="AW111" s="205"/>
      <c r="AX111" s="526"/>
    </row>
    <row r="112" spans="2:50" ht="14.25" hidden="1" customHeight="1" outlineLevel="1">
      <c r="B112" s="501"/>
      <c r="C112" s="203">
        <v>6</v>
      </c>
      <c r="D112" s="206"/>
      <c r="E112" s="203"/>
      <c r="F112" s="203"/>
      <c r="G112" s="208"/>
      <c r="H112" s="526"/>
      <c r="I112" s="209"/>
      <c r="J112" s="209"/>
      <c r="K112" s="210"/>
      <c r="L112" s="527"/>
      <c r="M112" s="209"/>
      <c r="N112" s="501"/>
      <c r="O112" s="501"/>
      <c r="P112" s="203"/>
      <c r="Q112" s="203"/>
      <c r="R112" s="208"/>
      <c r="S112" s="205"/>
      <c r="T112" s="526"/>
      <c r="U112" s="203"/>
      <c r="V112" s="203"/>
      <c r="W112" s="208"/>
      <c r="X112" s="205"/>
      <c r="Y112" s="526"/>
      <c r="Z112" s="203"/>
      <c r="AA112" s="203"/>
      <c r="AB112" s="208"/>
      <c r="AC112" s="205"/>
      <c r="AD112" s="526"/>
      <c r="AE112" s="203"/>
      <c r="AF112" s="203"/>
      <c r="AG112" s="208"/>
      <c r="AH112" s="205"/>
      <c r="AI112" s="526"/>
      <c r="AJ112" s="203"/>
      <c r="AK112" s="203"/>
      <c r="AL112" s="208"/>
      <c r="AM112" s="205"/>
      <c r="AN112" s="526"/>
      <c r="AO112" s="203"/>
      <c r="AP112" s="203"/>
      <c r="AQ112" s="208"/>
      <c r="AR112" s="205"/>
      <c r="AS112" s="526"/>
      <c r="AT112" s="203"/>
      <c r="AU112" s="203"/>
      <c r="AV112" s="208"/>
      <c r="AW112" s="205"/>
      <c r="AX112" s="526"/>
    </row>
    <row r="113" spans="2:50" ht="14.25" hidden="1" customHeight="1" outlineLevel="1">
      <c r="B113" s="501"/>
      <c r="C113" s="203">
        <v>7</v>
      </c>
      <c r="D113" s="206"/>
      <c r="E113" s="203"/>
      <c r="F113" s="203"/>
      <c r="G113" s="208"/>
      <c r="H113" s="526"/>
      <c r="I113" s="209"/>
      <c r="J113" s="209"/>
      <c r="K113" s="210"/>
      <c r="L113" s="527"/>
      <c r="M113" s="209"/>
      <c r="N113" s="501"/>
      <c r="O113" s="501"/>
      <c r="P113" s="203"/>
      <c r="Q113" s="203"/>
      <c r="R113" s="208"/>
      <c r="S113" s="205"/>
      <c r="T113" s="526"/>
      <c r="U113" s="203"/>
      <c r="V113" s="203"/>
      <c r="W113" s="208"/>
      <c r="X113" s="205"/>
      <c r="Y113" s="526"/>
      <c r="Z113" s="203"/>
      <c r="AA113" s="203"/>
      <c r="AB113" s="208"/>
      <c r="AC113" s="205"/>
      <c r="AD113" s="526"/>
      <c r="AE113" s="203"/>
      <c r="AF113" s="203"/>
      <c r="AG113" s="208"/>
      <c r="AH113" s="205"/>
      <c r="AI113" s="526"/>
      <c r="AJ113" s="203"/>
      <c r="AK113" s="203"/>
      <c r="AL113" s="208"/>
      <c r="AM113" s="205"/>
      <c r="AN113" s="526"/>
      <c r="AO113" s="203"/>
      <c r="AP113" s="203"/>
      <c r="AQ113" s="208"/>
      <c r="AR113" s="205"/>
      <c r="AS113" s="526"/>
      <c r="AT113" s="203"/>
      <c r="AU113" s="203"/>
      <c r="AV113" s="208"/>
      <c r="AW113" s="205"/>
      <c r="AX113" s="526"/>
    </row>
    <row r="114" spans="2:50" ht="14.25" hidden="1" customHeight="1" outlineLevel="1">
      <c r="B114" s="501"/>
      <c r="C114" s="203">
        <v>8</v>
      </c>
      <c r="D114" s="206"/>
      <c r="E114" s="203"/>
      <c r="F114" s="203"/>
      <c r="G114" s="208"/>
      <c r="H114" s="526"/>
      <c r="I114" s="209"/>
      <c r="J114" s="209"/>
      <c r="K114" s="210"/>
      <c r="L114" s="527"/>
      <c r="M114" s="209"/>
      <c r="N114" s="501"/>
      <c r="O114" s="501"/>
      <c r="P114" s="203"/>
      <c r="Q114" s="203"/>
      <c r="R114" s="208"/>
      <c r="S114" s="205"/>
      <c r="T114" s="526"/>
      <c r="U114" s="203"/>
      <c r="V114" s="203"/>
      <c r="W114" s="208"/>
      <c r="X114" s="205"/>
      <c r="Y114" s="526"/>
      <c r="Z114" s="203"/>
      <c r="AA114" s="203"/>
      <c r="AB114" s="208"/>
      <c r="AC114" s="205"/>
      <c r="AD114" s="526"/>
      <c r="AE114" s="203"/>
      <c r="AF114" s="203"/>
      <c r="AG114" s="208"/>
      <c r="AH114" s="205"/>
      <c r="AI114" s="526"/>
      <c r="AJ114" s="203"/>
      <c r="AK114" s="203"/>
      <c r="AL114" s="208"/>
      <c r="AM114" s="205"/>
      <c r="AN114" s="526"/>
      <c r="AO114" s="203"/>
      <c r="AP114" s="203"/>
      <c r="AQ114" s="208"/>
      <c r="AR114" s="205"/>
      <c r="AS114" s="526"/>
      <c r="AT114" s="203"/>
      <c r="AU114" s="203"/>
      <c r="AV114" s="208"/>
      <c r="AW114" s="205"/>
      <c r="AX114" s="526"/>
    </row>
    <row r="115" spans="2:50" ht="14.25" hidden="1" customHeight="1" outlineLevel="1">
      <c r="B115" s="501"/>
      <c r="C115" s="203">
        <v>9</v>
      </c>
      <c r="D115" s="206"/>
      <c r="E115" s="203"/>
      <c r="F115" s="203"/>
      <c r="G115" s="208"/>
      <c r="H115" s="526"/>
      <c r="I115" s="209"/>
      <c r="J115" s="209"/>
      <c r="K115" s="210"/>
      <c r="L115" s="527"/>
      <c r="M115" s="209"/>
      <c r="N115" s="501"/>
      <c r="O115" s="501"/>
      <c r="P115" s="203"/>
      <c r="Q115" s="203"/>
      <c r="R115" s="208"/>
      <c r="S115" s="205"/>
      <c r="T115" s="526"/>
      <c r="U115" s="203"/>
      <c r="V115" s="203"/>
      <c r="W115" s="208"/>
      <c r="X115" s="205"/>
      <c r="Y115" s="526"/>
      <c r="Z115" s="203"/>
      <c r="AA115" s="203"/>
      <c r="AB115" s="208"/>
      <c r="AC115" s="205"/>
      <c r="AD115" s="526"/>
      <c r="AE115" s="203"/>
      <c r="AF115" s="203"/>
      <c r="AG115" s="208"/>
      <c r="AH115" s="205"/>
      <c r="AI115" s="526"/>
      <c r="AJ115" s="203"/>
      <c r="AK115" s="203"/>
      <c r="AL115" s="208"/>
      <c r="AM115" s="205"/>
      <c r="AN115" s="526"/>
      <c r="AO115" s="203"/>
      <c r="AP115" s="203"/>
      <c r="AQ115" s="208"/>
      <c r="AR115" s="205"/>
      <c r="AS115" s="526"/>
      <c r="AT115" s="203"/>
      <c r="AU115" s="203"/>
      <c r="AV115" s="208"/>
      <c r="AW115" s="205"/>
      <c r="AX115" s="526"/>
    </row>
    <row r="116" spans="2:50" ht="14.25" hidden="1" customHeight="1" outlineLevel="1">
      <c r="B116" s="501"/>
      <c r="C116" s="203">
        <v>10</v>
      </c>
      <c r="D116" s="206"/>
      <c r="E116" s="203"/>
      <c r="F116" s="203"/>
      <c r="G116" s="208"/>
      <c r="H116" s="526"/>
      <c r="I116" s="209"/>
      <c r="J116" s="209"/>
      <c r="K116" s="210"/>
      <c r="L116" s="527"/>
      <c r="M116" s="209"/>
      <c r="N116" s="501"/>
      <c r="O116" s="501"/>
      <c r="P116" s="203"/>
      <c r="Q116" s="203"/>
      <c r="R116" s="208"/>
      <c r="S116" s="205"/>
      <c r="T116" s="526"/>
      <c r="U116" s="203"/>
      <c r="V116" s="203"/>
      <c r="W116" s="208"/>
      <c r="X116" s="205"/>
      <c r="Y116" s="526"/>
      <c r="Z116" s="203"/>
      <c r="AA116" s="203"/>
      <c r="AB116" s="208"/>
      <c r="AC116" s="205"/>
      <c r="AD116" s="526"/>
      <c r="AE116" s="203"/>
      <c r="AF116" s="203"/>
      <c r="AG116" s="208"/>
      <c r="AH116" s="205"/>
      <c r="AI116" s="526"/>
      <c r="AJ116" s="203"/>
      <c r="AK116" s="203"/>
      <c r="AL116" s="208"/>
      <c r="AM116" s="205"/>
      <c r="AN116" s="526"/>
      <c r="AO116" s="203"/>
      <c r="AP116" s="203"/>
      <c r="AQ116" s="208"/>
      <c r="AR116" s="205"/>
      <c r="AS116" s="526"/>
      <c r="AT116" s="203"/>
      <c r="AU116" s="203"/>
      <c r="AV116" s="208"/>
      <c r="AW116" s="205"/>
      <c r="AX116" s="526"/>
    </row>
    <row r="117" spans="2:50" ht="14.25" hidden="1" customHeight="1" outlineLevel="1">
      <c r="B117" s="501"/>
      <c r="C117" s="203">
        <v>11</v>
      </c>
      <c r="D117" s="206"/>
      <c r="E117" s="203"/>
      <c r="F117" s="203"/>
      <c r="G117" s="208"/>
      <c r="H117" s="526"/>
      <c r="I117" s="209"/>
      <c r="J117" s="209"/>
      <c r="K117" s="210"/>
      <c r="L117" s="527"/>
      <c r="M117" s="209"/>
      <c r="N117" s="501"/>
      <c r="O117" s="501"/>
      <c r="P117" s="203"/>
      <c r="Q117" s="203"/>
      <c r="R117" s="208"/>
      <c r="S117" s="205"/>
      <c r="T117" s="526"/>
      <c r="U117" s="203"/>
      <c r="V117" s="203"/>
      <c r="W117" s="208"/>
      <c r="X117" s="205"/>
      <c r="Y117" s="526"/>
      <c r="Z117" s="203"/>
      <c r="AA117" s="203"/>
      <c r="AB117" s="208"/>
      <c r="AC117" s="205"/>
      <c r="AD117" s="526"/>
      <c r="AE117" s="203"/>
      <c r="AF117" s="203"/>
      <c r="AG117" s="208"/>
      <c r="AH117" s="205"/>
      <c r="AI117" s="526"/>
      <c r="AJ117" s="203"/>
      <c r="AK117" s="203"/>
      <c r="AL117" s="208"/>
      <c r="AM117" s="205"/>
      <c r="AN117" s="526"/>
      <c r="AO117" s="203"/>
      <c r="AP117" s="203"/>
      <c r="AQ117" s="208"/>
      <c r="AR117" s="205"/>
      <c r="AS117" s="526"/>
      <c r="AT117" s="203"/>
      <c r="AU117" s="203"/>
      <c r="AV117" s="208"/>
      <c r="AW117" s="205"/>
      <c r="AX117" s="526"/>
    </row>
    <row r="118" spans="2:50" ht="14.25" hidden="1" customHeight="1" outlineLevel="1">
      <c r="B118" s="501"/>
      <c r="C118" s="203">
        <v>12</v>
      </c>
      <c r="D118" s="206"/>
      <c r="E118" s="203"/>
      <c r="F118" s="203"/>
      <c r="G118" s="208"/>
      <c r="H118" s="526"/>
      <c r="I118" s="209"/>
      <c r="J118" s="209"/>
      <c r="K118" s="210"/>
      <c r="L118" s="527"/>
      <c r="M118" s="209"/>
      <c r="N118" s="501"/>
      <c r="O118" s="501"/>
      <c r="P118" s="203"/>
      <c r="Q118" s="203"/>
      <c r="R118" s="208"/>
      <c r="S118" s="205"/>
      <c r="T118" s="526"/>
      <c r="U118" s="203"/>
      <c r="V118" s="203"/>
      <c r="W118" s="208"/>
      <c r="X118" s="205"/>
      <c r="Y118" s="526"/>
      <c r="Z118" s="203"/>
      <c r="AA118" s="203"/>
      <c r="AB118" s="208"/>
      <c r="AC118" s="205"/>
      <c r="AD118" s="526"/>
      <c r="AE118" s="203"/>
      <c r="AF118" s="203"/>
      <c r="AG118" s="208"/>
      <c r="AH118" s="205"/>
      <c r="AI118" s="526"/>
      <c r="AJ118" s="203"/>
      <c r="AK118" s="203"/>
      <c r="AL118" s="208"/>
      <c r="AM118" s="205"/>
      <c r="AN118" s="526"/>
      <c r="AO118" s="203"/>
      <c r="AP118" s="203"/>
      <c r="AQ118" s="208"/>
      <c r="AR118" s="205"/>
      <c r="AS118" s="526"/>
      <c r="AT118" s="203"/>
      <c r="AU118" s="203"/>
      <c r="AV118" s="208"/>
      <c r="AW118" s="205"/>
      <c r="AX118" s="526"/>
    </row>
    <row r="119" spans="2:50" ht="14.25" hidden="1" customHeight="1" outlineLevel="1">
      <c r="B119" s="501"/>
      <c r="C119" s="203">
        <v>13</v>
      </c>
      <c r="D119" s="206"/>
      <c r="E119" s="203"/>
      <c r="F119" s="203"/>
      <c r="G119" s="208"/>
      <c r="H119" s="526"/>
      <c r="I119" s="209"/>
      <c r="J119" s="209"/>
      <c r="K119" s="210"/>
      <c r="L119" s="527"/>
      <c r="M119" s="209"/>
      <c r="N119" s="501"/>
      <c r="O119" s="501"/>
      <c r="P119" s="203"/>
      <c r="Q119" s="203"/>
      <c r="R119" s="208"/>
      <c r="S119" s="205"/>
      <c r="T119" s="526"/>
      <c r="U119" s="203"/>
      <c r="V119" s="203"/>
      <c r="W119" s="208"/>
      <c r="X119" s="205"/>
      <c r="Y119" s="526"/>
      <c r="Z119" s="203"/>
      <c r="AA119" s="203"/>
      <c r="AB119" s="208"/>
      <c r="AC119" s="205"/>
      <c r="AD119" s="526"/>
      <c r="AE119" s="203"/>
      <c r="AF119" s="203"/>
      <c r="AG119" s="208"/>
      <c r="AH119" s="205"/>
      <c r="AI119" s="526"/>
      <c r="AJ119" s="203"/>
      <c r="AK119" s="203"/>
      <c r="AL119" s="208"/>
      <c r="AM119" s="205"/>
      <c r="AN119" s="526"/>
      <c r="AO119" s="203"/>
      <c r="AP119" s="203"/>
      <c r="AQ119" s="208"/>
      <c r="AR119" s="205"/>
      <c r="AS119" s="526"/>
      <c r="AT119" s="203"/>
      <c r="AU119" s="203"/>
      <c r="AV119" s="208"/>
      <c r="AW119" s="205"/>
      <c r="AX119" s="526"/>
    </row>
    <row r="120" spans="2:50" ht="14.25" hidden="1" customHeight="1" outlineLevel="1">
      <c r="B120" s="501"/>
      <c r="C120" s="203">
        <v>14</v>
      </c>
      <c r="D120" s="206"/>
      <c r="E120" s="203"/>
      <c r="F120" s="203"/>
      <c r="G120" s="208"/>
      <c r="H120" s="526"/>
      <c r="I120" s="209"/>
      <c r="J120" s="209"/>
      <c r="K120" s="210"/>
      <c r="L120" s="527"/>
      <c r="M120" s="209"/>
      <c r="N120" s="501"/>
      <c r="O120" s="501"/>
      <c r="P120" s="203"/>
      <c r="Q120" s="203"/>
      <c r="R120" s="208"/>
      <c r="S120" s="205"/>
      <c r="T120" s="526"/>
      <c r="U120" s="203"/>
      <c r="V120" s="203"/>
      <c r="W120" s="208"/>
      <c r="X120" s="205"/>
      <c r="Y120" s="526"/>
      <c r="Z120" s="203"/>
      <c r="AA120" s="203"/>
      <c r="AB120" s="208"/>
      <c r="AC120" s="205"/>
      <c r="AD120" s="526"/>
      <c r="AE120" s="203"/>
      <c r="AF120" s="203"/>
      <c r="AG120" s="208"/>
      <c r="AH120" s="205"/>
      <c r="AI120" s="526"/>
      <c r="AJ120" s="203"/>
      <c r="AK120" s="203"/>
      <c r="AL120" s="208"/>
      <c r="AM120" s="205"/>
      <c r="AN120" s="526"/>
      <c r="AO120" s="203"/>
      <c r="AP120" s="203"/>
      <c r="AQ120" s="208"/>
      <c r="AR120" s="205"/>
      <c r="AS120" s="526"/>
      <c r="AT120" s="203"/>
      <c r="AU120" s="203"/>
      <c r="AV120" s="208"/>
      <c r="AW120" s="205"/>
      <c r="AX120" s="526"/>
    </row>
    <row r="121" spans="2:50" ht="14.25" hidden="1" customHeight="1" outlineLevel="1">
      <c r="B121" s="501"/>
      <c r="C121" s="203">
        <v>15</v>
      </c>
      <c r="D121" s="206"/>
      <c r="E121" s="203"/>
      <c r="F121" s="203"/>
      <c r="G121" s="208"/>
      <c r="H121" s="526"/>
      <c r="I121" s="209"/>
      <c r="J121" s="209"/>
      <c r="K121" s="210"/>
      <c r="L121" s="527"/>
      <c r="M121" s="209"/>
      <c r="N121" s="501"/>
      <c r="O121" s="501"/>
      <c r="P121" s="203"/>
      <c r="Q121" s="207"/>
      <c r="R121" s="208"/>
      <c r="S121" s="205"/>
      <c r="T121" s="526"/>
      <c r="U121" s="203"/>
      <c r="V121" s="203"/>
      <c r="W121" s="208"/>
      <c r="X121" s="205"/>
      <c r="Y121" s="526"/>
      <c r="Z121" s="203"/>
      <c r="AA121" s="203"/>
      <c r="AB121" s="208"/>
      <c r="AC121" s="205"/>
      <c r="AD121" s="526"/>
      <c r="AE121" s="203"/>
      <c r="AF121" s="203"/>
      <c r="AG121" s="208"/>
      <c r="AH121" s="205"/>
      <c r="AI121" s="526"/>
      <c r="AJ121" s="203"/>
      <c r="AK121" s="203"/>
      <c r="AL121" s="208"/>
      <c r="AM121" s="205"/>
      <c r="AN121" s="526"/>
      <c r="AO121" s="203"/>
      <c r="AP121" s="203"/>
      <c r="AQ121" s="208"/>
      <c r="AR121" s="205"/>
      <c r="AS121" s="526"/>
      <c r="AT121" s="203"/>
      <c r="AU121" s="203"/>
      <c r="AV121" s="208"/>
      <c r="AW121" s="205"/>
      <c r="AX121" s="526"/>
    </row>
    <row r="122" spans="2:50" ht="14.25" hidden="1" customHeight="1" outlineLevel="1" collapsed="1">
      <c r="B122" s="539" t="s">
        <v>208</v>
      </c>
      <c r="C122" s="540"/>
      <c r="D122" s="540"/>
      <c r="E122" s="540"/>
      <c r="F122" s="540"/>
      <c r="G122" s="540"/>
      <c r="H122" s="540"/>
      <c r="I122" s="540"/>
      <c r="J122" s="540"/>
      <c r="K122" s="540"/>
      <c r="L122" s="540"/>
      <c r="M122" s="541"/>
      <c r="N122" s="553" t="s">
        <v>130</v>
      </c>
      <c r="O122" s="553" t="s">
        <v>77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42"/>
      <c r="C123" s="542"/>
      <c r="D123" s="542"/>
      <c r="E123" s="542"/>
      <c r="F123" s="542"/>
      <c r="G123" s="542"/>
      <c r="H123" s="542"/>
      <c r="I123" s="542"/>
      <c r="J123" s="542"/>
      <c r="K123" s="542"/>
      <c r="L123" s="542"/>
      <c r="M123" s="543"/>
      <c r="N123" s="555"/>
      <c r="O123" s="555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501" t="s">
        <v>131</v>
      </c>
      <c r="C124" s="501" t="s">
        <v>132</v>
      </c>
      <c r="D124" s="501"/>
      <c r="E124" s="501" t="s">
        <v>133</v>
      </c>
      <c r="F124" s="501"/>
      <c r="G124" s="501"/>
      <c r="H124" s="501" t="s">
        <v>134</v>
      </c>
      <c r="I124" s="529" t="s">
        <v>135</v>
      </c>
      <c r="J124" s="529"/>
      <c r="K124" s="529"/>
      <c r="L124" s="529" t="s">
        <v>134</v>
      </c>
      <c r="M124" s="529" t="s">
        <v>136</v>
      </c>
      <c r="N124" s="501"/>
      <c r="O124" s="501" t="s">
        <v>137</v>
      </c>
      <c r="P124" s="501" t="s">
        <v>138</v>
      </c>
      <c r="Q124" s="501"/>
      <c r="R124" s="501"/>
      <c r="S124" s="501"/>
      <c r="T124" s="501" t="s">
        <v>134</v>
      </c>
      <c r="U124" s="501" t="s">
        <v>138</v>
      </c>
      <c r="V124" s="501"/>
      <c r="W124" s="501"/>
      <c r="X124" s="501"/>
      <c r="Y124" s="501" t="s">
        <v>134</v>
      </c>
      <c r="Z124" s="501" t="s">
        <v>138</v>
      </c>
      <c r="AA124" s="501"/>
      <c r="AB124" s="501"/>
      <c r="AC124" s="501"/>
      <c r="AD124" s="501" t="s">
        <v>134</v>
      </c>
      <c r="AE124" s="501" t="s">
        <v>138</v>
      </c>
      <c r="AF124" s="501"/>
      <c r="AG124" s="501"/>
      <c r="AH124" s="501"/>
      <c r="AI124" s="501" t="s">
        <v>134</v>
      </c>
      <c r="AJ124" s="501" t="s">
        <v>138</v>
      </c>
      <c r="AK124" s="501"/>
      <c r="AL124" s="501"/>
      <c r="AM124" s="501"/>
      <c r="AN124" s="501" t="s">
        <v>134</v>
      </c>
      <c r="AO124" s="501" t="s">
        <v>138</v>
      </c>
      <c r="AP124" s="501"/>
      <c r="AQ124" s="501"/>
      <c r="AR124" s="501"/>
      <c r="AS124" s="501" t="s">
        <v>134</v>
      </c>
      <c r="AT124" s="501" t="s">
        <v>138</v>
      </c>
      <c r="AU124" s="501"/>
      <c r="AV124" s="501"/>
      <c r="AW124" s="501"/>
      <c r="AX124" s="501" t="s">
        <v>134</v>
      </c>
    </row>
    <row r="125" spans="2:50" ht="14.25" hidden="1" customHeight="1" outlineLevel="1">
      <c r="B125" s="501"/>
      <c r="C125" s="501"/>
      <c r="D125" s="501"/>
      <c r="E125" s="501" t="s">
        <v>139</v>
      </c>
      <c r="F125" s="501"/>
      <c r="G125" s="501"/>
      <c r="H125" s="501"/>
      <c r="I125" s="529" t="s">
        <v>139</v>
      </c>
      <c r="J125" s="529"/>
      <c r="K125" s="529"/>
      <c r="L125" s="529"/>
      <c r="M125" s="529"/>
      <c r="N125" s="501"/>
      <c r="O125" s="501"/>
      <c r="P125" s="501" t="s">
        <v>140</v>
      </c>
      <c r="Q125" s="501"/>
      <c r="R125" s="501"/>
      <c r="S125" s="501"/>
      <c r="T125" s="501"/>
      <c r="U125" s="501" t="s">
        <v>140</v>
      </c>
      <c r="V125" s="501"/>
      <c r="W125" s="501"/>
      <c r="X125" s="501"/>
      <c r="Y125" s="501"/>
      <c r="Z125" s="501" t="s">
        <v>140</v>
      </c>
      <c r="AA125" s="501"/>
      <c r="AB125" s="501"/>
      <c r="AC125" s="501"/>
      <c r="AD125" s="501"/>
      <c r="AE125" s="501" t="s">
        <v>140</v>
      </c>
      <c r="AF125" s="501"/>
      <c r="AG125" s="501"/>
      <c r="AH125" s="501"/>
      <c r="AI125" s="501"/>
      <c r="AJ125" s="501" t="s">
        <v>140</v>
      </c>
      <c r="AK125" s="501"/>
      <c r="AL125" s="501"/>
      <c r="AM125" s="501"/>
      <c r="AN125" s="501"/>
      <c r="AO125" s="501" t="s">
        <v>140</v>
      </c>
      <c r="AP125" s="501"/>
      <c r="AQ125" s="501"/>
      <c r="AR125" s="501"/>
      <c r="AS125" s="501"/>
      <c r="AT125" s="501" t="s">
        <v>140</v>
      </c>
      <c r="AU125" s="501"/>
      <c r="AV125" s="501"/>
      <c r="AW125" s="501"/>
      <c r="AX125" s="501"/>
    </row>
    <row r="126" spans="2:50" ht="14.25" hidden="1" customHeight="1" outlineLevel="1">
      <c r="B126" s="501"/>
      <c r="C126" s="501"/>
      <c r="D126" s="501"/>
      <c r="E126" s="203" t="s">
        <v>141</v>
      </c>
      <c r="F126" s="203" t="s">
        <v>142</v>
      </c>
      <c r="G126" s="203" t="s">
        <v>143</v>
      </c>
      <c r="H126" s="501"/>
      <c r="I126" s="204" t="s">
        <v>141</v>
      </c>
      <c r="J126" s="204" t="s">
        <v>142</v>
      </c>
      <c r="K126" s="204" t="s">
        <v>143</v>
      </c>
      <c r="L126" s="529"/>
      <c r="M126" s="529"/>
      <c r="N126" s="501"/>
      <c r="O126" s="501"/>
      <c r="P126" s="203" t="s">
        <v>141</v>
      </c>
      <c r="Q126" s="203" t="s">
        <v>142</v>
      </c>
      <c r="R126" s="203" t="s">
        <v>143</v>
      </c>
      <c r="S126" s="205" t="s">
        <v>136</v>
      </c>
      <c r="T126" s="501"/>
      <c r="U126" s="203" t="s">
        <v>141</v>
      </c>
      <c r="V126" s="203" t="s">
        <v>142</v>
      </c>
      <c r="W126" s="203" t="s">
        <v>143</v>
      </c>
      <c r="X126" s="205" t="s">
        <v>136</v>
      </c>
      <c r="Y126" s="501"/>
      <c r="Z126" s="203" t="s">
        <v>141</v>
      </c>
      <c r="AA126" s="203" t="s">
        <v>142</v>
      </c>
      <c r="AB126" s="203" t="s">
        <v>143</v>
      </c>
      <c r="AC126" s="205" t="s">
        <v>136</v>
      </c>
      <c r="AD126" s="501"/>
      <c r="AE126" s="203" t="s">
        <v>141</v>
      </c>
      <c r="AF126" s="203" t="s">
        <v>142</v>
      </c>
      <c r="AG126" s="203" t="s">
        <v>143</v>
      </c>
      <c r="AH126" s="205" t="s">
        <v>136</v>
      </c>
      <c r="AI126" s="501"/>
      <c r="AJ126" s="203" t="s">
        <v>141</v>
      </c>
      <c r="AK126" s="203" t="s">
        <v>142</v>
      </c>
      <c r="AL126" s="203" t="s">
        <v>143</v>
      </c>
      <c r="AM126" s="205" t="s">
        <v>136</v>
      </c>
      <c r="AN126" s="501"/>
      <c r="AO126" s="203" t="s">
        <v>141</v>
      </c>
      <c r="AP126" s="203" t="s">
        <v>142</v>
      </c>
      <c r="AQ126" s="203" t="s">
        <v>143</v>
      </c>
      <c r="AR126" s="205" t="s">
        <v>136</v>
      </c>
      <c r="AS126" s="501"/>
      <c r="AT126" s="203" t="s">
        <v>141</v>
      </c>
      <c r="AU126" s="203" t="s">
        <v>142</v>
      </c>
      <c r="AV126" s="203" t="s">
        <v>143</v>
      </c>
      <c r="AW126" s="205" t="s">
        <v>136</v>
      </c>
      <c r="AX126" s="501"/>
    </row>
    <row r="127" spans="2:50" ht="14.25" hidden="1" customHeight="1" outlineLevel="1">
      <c r="B127" s="501" t="s">
        <v>116</v>
      </c>
      <c r="C127" s="203">
        <v>1</v>
      </c>
      <c r="D127" s="206" t="s">
        <v>343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26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27">
        <f>IFERROR(AVERAGE(K127:K141),"-")</f>
        <v>76.299685850950922</v>
      </c>
      <c r="M127" s="209">
        <f>RANK(K127, K$127:$K$141)</f>
        <v>1</v>
      </c>
      <c r="N127" s="501"/>
      <c r="O127" s="501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26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26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26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26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26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26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26">
        <f>AVERAGE(AV127:AV141)</f>
        <v>76.379312307356713</v>
      </c>
    </row>
    <row r="128" spans="2:50" ht="14.25" hidden="1" customHeight="1" outlineLevel="1">
      <c r="B128" s="501"/>
      <c r="C128" s="203">
        <v>2</v>
      </c>
      <c r="D128" s="206" t="s">
        <v>342</v>
      </c>
      <c r="E128" s="203">
        <v>22</v>
      </c>
      <c r="F128" s="203">
        <v>1800</v>
      </c>
      <c r="G128" s="208">
        <f t="shared" si="149"/>
        <v>81.818181818181813</v>
      </c>
      <c r="H128" s="526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27"/>
      <c r="M128" s="209">
        <f>RANK(K128, K$127:$K$141)</f>
        <v>2</v>
      </c>
      <c r="N128" s="501"/>
      <c r="O128" s="501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26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26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26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26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26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26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26"/>
    </row>
    <row r="129" spans="2:50" ht="14.25" hidden="1" customHeight="1" outlineLevel="1">
      <c r="B129" s="501"/>
      <c r="C129" s="203">
        <v>3</v>
      </c>
      <c r="D129" s="206"/>
      <c r="E129" s="203"/>
      <c r="F129" s="203"/>
      <c r="G129" s="208"/>
      <c r="H129" s="526"/>
      <c r="I129" s="209"/>
      <c r="J129" s="209"/>
      <c r="K129" s="210"/>
      <c r="L129" s="527"/>
      <c r="M129" s="209"/>
      <c r="N129" s="501"/>
      <c r="O129" s="501"/>
      <c r="P129" s="203"/>
      <c r="Q129" s="203"/>
      <c r="R129" s="208"/>
      <c r="S129" s="205"/>
      <c r="T129" s="526"/>
      <c r="U129" s="203"/>
      <c r="V129" s="203"/>
      <c r="W129" s="208"/>
      <c r="X129" s="205"/>
      <c r="Y129" s="526"/>
      <c r="Z129" s="203"/>
      <c r="AA129" s="203"/>
      <c r="AB129" s="208"/>
      <c r="AC129" s="205"/>
      <c r="AD129" s="526"/>
      <c r="AE129" s="203"/>
      <c r="AF129" s="203"/>
      <c r="AG129" s="208"/>
      <c r="AH129" s="205"/>
      <c r="AI129" s="526"/>
      <c r="AJ129" s="203"/>
      <c r="AK129" s="203"/>
      <c r="AL129" s="208"/>
      <c r="AM129" s="205"/>
      <c r="AN129" s="526"/>
      <c r="AO129" s="203"/>
      <c r="AP129" s="203"/>
      <c r="AQ129" s="208"/>
      <c r="AR129" s="205"/>
      <c r="AS129" s="526"/>
      <c r="AT129" s="203"/>
      <c r="AU129" s="203"/>
      <c r="AV129" s="208"/>
      <c r="AW129" s="205"/>
      <c r="AX129" s="526"/>
    </row>
    <row r="130" spans="2:50" ht="14.25" hidden="1" customHeight="1" outlineLevel="1">
      <c r="B130" s="501"/>
      <c r="C130" s="203">
        <v>4</v>
      </c>
      <c r="D130" s="206"/>
      <c r="E130" s="203"/>
      <c r="F130" s="203"/>
      <c r="G130" s="208"/>
      <c r="H130" s="526"/>
      <c r="I130" s="209"/>
      <c r="J130" s="209"/>
      <c r="K130" s="210"/>
      <c r="L130" s="527"/>
      <c r="M130" s="209"/>
      <c r="N130" s="501"/>
      <c r="O130" s="501"/>
      <c r="P130" s="203"/>
      <c r="Q130" s="203"/>
      <c r="R130" s="208"/>
      <c r="S130" s="205"/>
      <c r="T130" s="526"/>
      <c r="U130" s="203"/>
      <c r="V130" s="203"/>
      <c r="W130" s="208"/>
      <c r="X130" s="205"/>
      <c r="Y130" s="526"/>
      <c r="Z130" s="203"/>
      <c r="AA130" s="203"/>
      <c r="AB130" s="208"/>
      <c r="AC130" s="205"/>
      <c r="AD130" s="526"/>
      <c r="AE130" s="203"/>
      <c r="AF130" s="203"/>
      <c r="AG130" s="208"/>
      <c r="AH130" s="205"/>
      <c r="AI130" s="526"/>
      <c r="AJ130" s="203"/>
      <c r="AK130" s="203"/>
      <c r="AL130" s="208"/>
      <c r="AM130" s="205"/>
      <c r="AN130" s="526"/>
      <c r="AO130" s="203"/>
      <c r="AP130" s="203"/>
      <c r="AQ130" s="208"/>
      <c r="AR130" s="205"/>
      <c r="AS130" s="526"/>
      <c r="AT130" s="203"/>
      <c r="AU130" s="203"/>
      <c r="AV130" s="208"/>
      <c r="AW130" s="205"/>
      <c r="AX130" s="526"/>
    </row>
    <row r="131" spans="2:50" ht="14.25" hidden="1" customHeight="1" outlineLevel="1">
      <c r="B131" s="501"/>
      <c r="C131" s="203">
        <v>5</v>
      </c>
      <c r="D131" s="206"/>
      <c r="E131" s="203"/>
      <c r="F131" s="203"/>
      <c r="G131" s="208"/>
      <c r="H131" s="526"/>
      <c r="I131" s="209"/>
      <c r="J131" s="209"/>
      <c r="K131" s="210"/>
      <c r="L131" s="527"/>
      <c r="M131" s="209"/>
      <c r="N131" s="501"/>
      <c r="O131" s="501"/>
      <c r="P131" s="203"/>
      <c r="Q131" s="203"/>
      <c r="R131" s="208"/>
      <c r="S131" s="205"/>
      <c r="T131" s="526"/>
      <c r="U131" s="203"/>
      <c r="V131" s="203"/>
      <c r="W131" s="208"/>
      <c r="X131" s="205"/>
      <c r="Y131" s="526"/>
      <c r="Z131" s="203"/>
      <c r="AA131" s="203"/>
      <c r="AB131" s="208"/>
      <c r="AC131" s="205"/>
      <c r="AD131" s="526"/>
      <c r="AE131" s="203"/>
      <c r="AF131" s="203"/>
      <c r="AG131" s="208"/>
      <c r="AH131" s="205"/>
      <c r="AI131" s="526"/>
      <c r="AJ131" s="203"/>
      <c r="AK131" s="203"/>
      <c r="AL131" s="208"/>
      <c r="AM131" s="205"/>
      <c r="AN131" s="526"/>
      <c r="AO131" s="203"/>
      <c r="AP131" s="203"/>
      <c r="AQ131" s="208"/>
      <c r="AR131" s="205"/>
      <c r="AS131" s="526"/>
      <c r="AT131" s="203"/>
      <c r="AU131" s="203"/>
      <c r="AV131" s="208"/>
      <c r="AW131" s="205"/>
      <c r="AX131" s="526"/>
    </row>
    <row r="132" spans="2:50" ht="14.25" hidden="1" customHeight="1" outlineLevel="1">
      <c r="B132" s="501"/>
      <c r="C132" s="203">
        <v>6</v>
      </c>
      <c r="D132" s="206"/>
      <c r="E132" s="203"/>
      <c r="F132" s="203"/>
      <c r="G132" s="208"/>
      <c r="H132" s="526"/>
      <c r="I132" s="209"/>
      <c r="J132" s="209"/>
      <c r="K132" s="210"/>
      <c r="L132" s="527"/>
      <c r="M132" s="209"/>
      <c r="N132" s="501"/>
      <c r="O132" s="501"/>
      <c r="P132" s="203"/>
      <c r="Q132" s="203"/>
      <c r="R132" s="208"/>
      <c r="S132" s="205"/>
      <c r="T132" s="526"/>
      <c r="U132" s="203"/>
      <c r="V132" s="203"/>
      <c r="W132" s="208"/>
      <c r="X132" s="205"/>
      <c r="Y132" s="526"/>
      <c r="Z132" s="203"/>
      <c r="AA132" s="203"/>
      <c r="AB132" s="208"/>
      <c r="AC132" s="205"/>
      <c r="AD132" s="526"/>
      <c r="AE132" s="203"/>
      <c r="AF132" s="203"/>
      <c r="AG132" s="208"/>
      <c r="AH132" s="205"/>
      <c r="AI132" s="526"/>
      <c r="AJ132" s="203"/>
      <c r="AK132" s="203"/>
      <c r="AL132" s="208"/>
      <c r="AM132" s="205"/>
      <c r="AN132" s="526"/>
      <c r="AO132" s="203"/>
      <c r="AP132" s="203"/>
      <c r="AQ132" s="208"/>
      <c r="AR132" s="205"/>
      <c r="AS132" s="526"/>
      <c r="AT132" s="203"/>
      <c r="AU132" s="203"/>
      <c r="AV132" s="208"/>
      <c r="AW132" s="205"/>
      <c r="AX132" s="526"/>
    </row>
    <row r="133" spans="2:50" ht="14.25" hidden="1" customHeight="1" outlineLevel="1">
      <c r="B133" s="501"/>
      <c r="C133" s="203">
        <v>7</v>
      </c>
      <c r="D133" s="206"/>
      <c r="E133" s="203"/>
      <c r="F133" s="203"/>
      <c r="G133" s="208"/>
      <c r="H133" s="526"/>
      <c r="I133" s="209"/>
      <c r="J133" s="209"/>
      <c r="K133" s="210"/>
      <c r="L133" s="527"/>
      <c r="M133" s="209"/>
      <c r="N133" s="501"/>
      <c r="O133" s="501"/>
      <c r="P133" s="203"/>
      <c r="Q133" s="203"/>
      <c r="R133" s="208"/>
      <c r="S133" s="205"/>
      <c r="T133" s="526"/>
      <c r="U133" s="203"/>
      <c r="V133" s="203"/>
      <c r="W133" s="208"/>
      <c r="X133" s="205"/>
      <c r="Y133" s="526"/>
      <c r="Z133" s="203"/>
      <c r="AA133" s="203"/>
      <c r="AB133" s="208"/>
      <c r="AC133" s="205"/>
      <c r="AD133" s="526"/>
      <c r="AE133" s="203"/>
      <c r="AF133" s="203"/>
      <c r="AG133" s="208"/>
      <c r="AH133" s="205"/>
      <c r="AI133" s="526"/>
      <c r="AJ133" s="203"/>
      <c r="AK133" s="203"/>
      <c r="AL133" s="208"/>
      <c r="AM133" s="205"/>
      <c r="AN133" s="526"/>
      <c r="AO133" s="203"/>
      <c r="AP133" s="203"/>
      <c r="AQ133" s="208"/>
      <c r="AR133" s="205"/>
      <c r="AS133" s="526"/>
      <c r="AT133" s="203"/>
      <c r="AU133" s="203"/>
      <c r="AV133" s="208"/>
      <c r="AW133" s="205"/>
      <c r="AX133" s="526"/>
    </row>
    <row r="134" spans="2:50" ht="14.25" hidden="1" customHeight="1" outlineLevel="1">
      <c r="B134" s="501"/>
      <c r="C134" s="203">
        <v>8</v>
      </c>
      <c r="D134" s="206"/>
      <c r="E134" s="203"/>
      <c r="F134" s="203"/>
      <c r="G134" s="208"/>
      <c r="H134" s="526"/>
      <c r="I134" s="209"/>
      <c r="J134" s="209"/>
      <c r="K134" s="210"/>
      <c r="L134" s="527"/>
      <c r="M134" s="209"/>
      <c r="N134" s="501"/>
      <c r="O134" s="501"/>
      <c r="P134" s="203"/>
      <c r="Q134" s="203"/>
      <c r="R134" s="208"/>
      <c r="S134" s="205"/>
      <c r="T134" s="526"/>
      <c r="U134" s="203"/>
      <c r="V134" s="203"/>
      <c r="W134" s="208"/>
      <c r="X134" s="205"/>
      <c r="Y134" s="526"/>
      <c r="Z134" s="203"/>
      <c r="AA134" s="203"/>
      <c r="AB134" s="208"/>
      <c r="AC134" s="205"/>
      <c r="AD134" s="526"/>
      <c r="AE134" s="203"/>
      <c r="AF134" s="203"/>
      <c r="AG134" s="208"/>
      <c r="AH134" s="205"/>
      <c r="AI134" s="526"/>
      <c r="AJ134" s="203"/>
      <c r="AK134" s="203"/>
      <c r="AL134" s="208"/>
      <c r="AM134" s="205"/>
      <c r="AN134" s="526"/>
      <c r="AO134" s="203"/>
      <c r="AP134" s="203"/>
      <c r="AQ134" s="208"/>
      <c r="AR134" s="205"/>
      <c r="AS134" s="526"/>
      <c r="AT134" s="203"/>
      <c r="AU134" s="203"/>
      <c r="AV134" s="208"/>
      <c r="AW134" s="205"/>
      <c r="AX134" s="526"/>
    </row>
    <row r="135" spans="2:50" ht="14.25" hidden="1" customHeight="1" outlineLevel="1">
      <c r="B135" s="501"/>
      <c r="C135" s="203">
        <v>9</v>
      </c>
      <c r="D135" s="206"/>
      <c r="E135" s="203"/>
      <c r="F135" s="203"/>
      <c r="G135" s="208"/>
      <c r="H135" s="526"/>
      <c r="I135" s="209"/>
      <c r="J135" s="209"/>
      <c r="K135" s="210"/>
      <c r="L135" s="527"/>
      <c r="M135" s="209"/>
      <c r="N135" s="501"/>
      <c r="O135" s="501"/>
      <c r="P135" s="203"/>
      <c r="Q135" s="203"/>
      <c r="R135" s="208"/>
      <c r="S135" s="205"/>
      <c r="T135" s="526"/>
      <c r="U135" s="203"/>
      <c r="V135" s="203"/>
      <c r="W135" s="208"/>
      <c r="X135" s="205"/>
      <c r="Y135" s="526"/>
      <c r="Z135" s="203"/>
      <c r="AA135" s="203"/>
      <c r="AB135" s="208"/>
      <c r="AC135" s="205"/>
      <c r="AD135" s="526"/>
      <c r="AE135" s="203"/>
      <c r="AF135" s="203"/>
      <c r="AG135" s="208"/>
      <c r="AH135" s="205"/>
      <c r="AI135" s="526"/>
      <c r="AJ135" s="203"/>
      <c r="AK135" s="203"/>
      <c r="AL135" s="208"/>
      <c r="AM135" s="205"/>
      <c r="AN135" s="526"/>
      <c r="AO135" s="203"/>
      <c r="AP135" s="203"/>
      <c r="AQ135" s="208"/>
      <c r="AR135" s="205"/>
      <c r="AS135" s="526"/>
      <c r="AT135" s="203"/>
      <c r="AU135" s="203"/>
      <c r="AV135" s="208"/>
      <c r="AW135" s="205"/>
      <c r="AX135" s="526"/>
    </row>
    <row r="136" spans="2:50" ht="14.25" hidden="1" customHeight="1" outlineLevel="1">
      <c r="B136" s="501"/>
      <c r="C136" s="203">
        <v>10</v>
      </c>
      <c r="D136" s="206"/>
      <c r="E136" s="203"/>
      <c r="F136" s="203"/>
      <c r="G136" s="208"/>
      <c r="H136" s="526"/>
      <c r="I136" s="209"/>
      <c r="J136" s="209"/>
      <c r="K136" s="210"/>
      <c r="L136" s="527"/>
      <c r="M136" s="209"/>
      <c r="N136" s="501"/>
      <c r="O136" s="501"/>
      <c r="P136" s="203"/>
      <c r="Q136" s="203"/>
      <c r="R136" s="208"/>
      <c r="S136" s="205"/>
      <c r="T136" s="526"/>
      <c r="U136" s="203"/>
      <c r="V136" s="203"/>
      <c r="W136" s="208"/>
      <c r="X136" s="205"/>
      <c r="Y136" s="526"/>
      <c r="Z136" s="203"/>
      <c r="AA136" s="203"/>
      <c r="AB136" s="208"/>
      <c r="AC136" s="205"/>
      <c r="AD136" s="526"/>
      <c r="AE136" s="203"/>
      <c r="AF136" s="203"/>
      <c r="AG136" s="208"/>
      <c r="AH136" s="205"/>
      <c r="AI136" s="526"/>
      <c r="AJ136" s="203"/>
      <c r="AK136" s="203"/>
      <c r="AL136" s="208"/>
      <c r="AM136" s="205"/>
      <c r="AN136" s="526"/>
      <c r="AO136" s="203"/>
      <c r="AP136" s="203"/>
      <c r="AQ136" s="208"/>
      <c r="AR136" s="205"/>
      <c r="AS136" s="526"/>
      <c r="AT136" s="203"/>
      <c r="AU136" s="203"/>
      <c r="AV136" s="208"/>
      <c r="AW136" s="205"/>
      <c r="AX136" s="526"/>
    </row>
    <row r="137" spans="2:50" ht="14.25" hidden="1" customHeight="1" outlineLevel="1">
      <c r="B137" s="501"/>
      <c r="C137" s="203">
        <v>11</v>
      </c>
      <c r="D137" s="206"/>
      <c r="E137" s="203"/>
      <c r="F137" s="203"/>
      <c r="G137" s="208"/>
      <c r="H137" s="526"/>
      <c r="I137" s="209"/>
      <c r="J137" s="209"/>
      <c r="K137" s="210"/>
      <c r="L137" s="527"/>
      <c r="M137" s="209"/>
      <c r="N137" s="501"/>
      <c r="O137" s="501"/>
      <c r="P137" s="203"/>
      <c r="Q137" s="203"/>
      <c r="R137" s="208"/>
      <c r="S137" s="205"/>
      <c r="T137" s="526"/>
      <c r="U137" s="203"/>
      <c r="V137" s="203"/>
      <c r="W137" s="208"/>
      <c r="X137" s="205"/>
      <c r="Y137" s="526"/>
      <c r="Z137" s="203"/>
      <c r="AA137" s="203"/>
      <c r="AB137" s="208"/>
      <c r="AC137" s="205"/>
      <c r="AD137" s="526"/>
      <c r="AE137" s="203"/>
      <c r="AF137" s="203"/>
      <c r="AG137" s="208"/>
      <c r="AH137" s="205"/>
      <c r="AI137" s="526"/>
      <c r="AJ137" s="203"/>
      <c r="AK137" s="203"/>
      <c r="AL137" s="208"/>
      <c r="AM137" s="205"/>
      <c r="AN137" s="526"/>
      <c r="AO137" s="203"/>
      <c r="AP137" s="203"/>
      <c r="AQ137" s="208"/>
      <c r="AR137" s="205"/>
      <c r="AS137" s="526"/>
      <c r="AT137" s="203"/>
      <c r="AU137" s="203"/>
      <c r="AV137" s="208"/>
      <c r="AW137" s="205"/>
      <c r="AX137" s="526"/>
    </row>
    <row r="138" spans="2:50" ht="14.25" hidden="1" customHeight="1" outlineLevel="1">
      <c r="B138" s="501"/>
      <c r="C138" s="203">
        <v>12</v>
      </c>
      <c r="D138" s="206"/>
      <c r="E138" s="203"/>
      <c r="F138" s="203"/>
      <c r="G138" s="208"/>
      <c r="H138" s="526"/>
      <c r="I138" s="209"/>
      <c r="J138" s="209"/>
      <c r="K138" s="210"/>
      <c r="L138" s="527"/>
      <c r="M138" s="209"/>
      <c r="N138" s="501"/>
      <c r="O138" s="501"/>
      <c r="P138" s="203"/>
      <c r="Q138" s="203"/>
      <c r="R138" s="208"/>
      <c r="S138" s="205"/>
      <c r="T138" s="526"/>
      <c r="U138" s="203"/>
      <c r="V138" s="203"/>
      <c r="W138" s="208"/>
      <c r="X138" s="205"/>
      <c r="Y138" s="526"/>
      <c r="Z138" s="203"/>
      <c r="AA138" s="203"/>
      <c r="AB138" s="208"/>
      <c r="AC138" s="205"/>
      <c r="AD138" s="526"/>
      <c r="AE138" s="203"/>
      <c r="AF138" s="203"/>
      <c r="AG138" s="208"/>
      <c r="AH138" s="205"/>
      <c r="AI138" s="526"/>
      <c r="AJ138" s="203"/>
      <c r="AK138" s="203"/>
      <c r="AL138" s="208"/>
      <c r="AM138" s="205"/>
      <c r="AN138" s="526"/>
      <c r="AO138" s="203"/>
      <c r="AP138" s="203"/>
      <c r="AQ138" s="208"/>
      <c r="AR138" s="205"/>
      <c r="AS138" s="526"/>
      <c r="AT138" s="203"/>
      <c r="AU138" s="203"/>
      <c r="AV138" s="208"/>
      <c r="AW138" s="205"/>
      <c r="AX138" s="526"/>
    </row>
    <row r="139" spans="2:50" ht="14.25" hidden="1" customHeight="1" outlineLevel="1">
      <c r="B139" s="501"/>
      <c r="C139" s="203">
        <v>13</v>
      </c>
      <c r="D139" s="206"/>
      <c r="E139" s="203"/>
      <c r="F139" s="203"/>
      <c r="G139" s="208"/>
      <c r="H139" s="526"/>
      <c r="I139" s="209"/>
      <c r="J139" s="209"/>
      <c r="K139" s="210"/>
      <c r="L139" s="527"/>
      <c r="M139" s="209"/>
      <c r="N139" s="501"/>
      <c r="O139" s="501"/>
      <c r="P139" s="203"/>
      <c r="Q139" s="203"/>
      <c r="R139" s="208"/>
      <c r="S139" s="205"/>
      <c r="T139" s="526"/>
      <c r="U139" s="203"/>
      <c r="V139" s="203"/>
      <c r="W139" s="208"/>
      <c r="X139" s="205"/>
      <c r="Y139" s="526"/>
      <c r="Z139" s="203"/>
      <c r="AA139" s="203"/>
      <c r="AB139" s="208"/>
      <c r="AC139" s="205"/>
      <c r="AD139" s="526"/>
      <c r="AE139" s="203"/>
      <c r="AF139" s="203"/>
      <c r="AG139" s="208"/>
      <c r="AH139" s="205"/>
      <c r="AI139" s="526"/>
      <c r="AJ139" s="203"/>
      <c r="AK139" s="203"/>
      <c r="AL139" s="208"/>
      <c r="AM139" s="205"/>
      <c r="AN139" s="526"/>
      <c r="AO139" s="203"/>
      <c r="AP139" s="203"/>
      <c r="AQ139" s="208"/>
      <c r="AR139" s="205"/>
      <c r="AS139" s="526"/>
      <c r="AT139" s="203"/>
      <c r="AU139" s="203"/>
      <c r="AV139" s="208"/>
      <c r="AW139" s="205"/>
      <c r="AX139" s="526"/>
    </row>
    <row r="140" spans="2:50" ht="14.25" hidden="1" customHeight="1" outlineLevel="1">
      <c r="B140" s="501"/>
      <c r="C140" s="203">
        <v>14</v>
      </c>
      <c r="D140" s="206"/>
      <c r="E140" s="203"/>
      <c r="F140" s="203"/>
      <c r="G140" s="208"/>
      <c r="H140" s="526"/>
      <c r="I140" s="209"/>
      <c r="J140" s="209"/>
      <c r="K140" s="210"/>
      <c r="L140" s="527"/>
      <c r="M140" s="209"/>
      <c r="N140" s="501"/>
      <c r="O140" s="501"/>
      <c r="P140" s="203"/>
      <c r="Q140" s="203"/>
      <c r="R140" s="208"/>
      <c r="S140" s="205"/>
      <c r="T140" s="526"/>
      <c r="U140" s="203"/>
      <c r="V140" s="203"/>
      <c r="W140" s="208"/>
      <c r="X140" s="205"/>
      <c r="Y140" s="526"/>
      <c r="Z140" s="203"/>
      <c r="AA140" s="203"/>
      <c r="AB140" s="208"/>
      <c r="AC140" s="205"/>
      <c r="AD140" s="526"/>
      <c r="AE140" s="203"/>
      <c r="AF140" s="203"/>
      <c r="AG140" s="208"/>
      <c r="AH140" s="205"/>
      <c r="AI140" s="526"/>
      <c r="AJ140" s="203"/>
      <c r="AK140" s="203"/>
      <c r="AL140" s="208"/>
      <c r="AM140" s="205"/>
      <c r="AN140" s="526"/>
      <c r="AO140" s="203"/>
      <c r="AP140" s="203"/>
      <c r="AQ140" s="208"/>
      <c r="AR140" s="205"/>
      <c r="AS140" s="526"/>
      <c r="AT140" s="203"/>
      <c r="AU140" s="203"/>
      <c r="AV140" s="208"/>
      <c r="AW140" s="205"/>
      <c r="AX140" s="526"/>
    </row>
    <row r="141" spans="2:50" ht="14.25" hidden="1" customHeight="1" outlineLevel="1">
      <c r="B141" s="501"/>
      <c r="C141" s="203">
        <v>15</v>
      </c>
      <c r="D141" s="206"/>
      <c r="E141" s="203"/>
      <c r="F141" s="203"/>
      <c r="G141" s="208"/>
      <c r="H141" s="526"/>
      <c r="I141" s="209"/>
      <c r="J141" s="209"/>
      <c r="K141" s="210"/>
      <c r="L141" s="527"/>
      <c r="M141" s="209"/>
      <c r="N141" s="501"/>
      <c r="O141" s="501"/>
      <c r="P141" s="203"/>
      <c r="Q141" s="207"/>
      <c r="R141" s="208"/>
      <c r="S141" s="205"/>
      <c r="T141" s="526"/>
      <c r="U141" s="203"/>
      <c r="V141" s="203"/>
      <c r="W141" s="208"/>
      <c r="X141" s="205"/>
      <c r="Y141" s="526"/>
      <c r="Z141" s="203"/>
      <c r="AA141" s="203"/>
      <c r="AB141" s="208"/>
      <c r="AC141" s="205"/>
      <c r="AD141" s="526"/>
      <c r="AE141" s="203"/>
      <c r="AF141" s="203"/>
      <c r="AG141" s="208"/>
      <c r="AH141" s="205"/>
      <c r="AI141" s="526"/>
      <c r="AJ141" s="203"/>
      <c r="AK141" s="203"/>
      <c r="AL141" s="208"/>
      <c r="AM141" s="205"/>
      <c r="AN141" s="526"/>
      <c r="AO141" s="203"/>
      <c r="AP141" s="203"/>
      <c r="AQ141" s="208"/>
      <c r="AR141" s="205"/>
      <c r="AS141" s="526"/>
      <c r="AT141" s="203"/>
      <c r="AU141" s="203"/>
      <c r="AV141" s="208"/>
      <c r="AW141" s="205"/>
      <c r="AX141" s="526"/>
    </row>
    <row r="142" spans="2:50" ht="14.25" hidden="1" customHeight="1" outlineLevel="1" collapsed="1">
      <c r="B142" s="540" t="s">
        <v>211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1"/>
      <c r="N142" s="553" t="s">
        <v>130</v>
      </c>
      <c r="O142" s="553" t="s">
        <v>77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42"/>
      <c r="C143" s="542"/>
      <c r="D143" s="542"/>
      <c r="E143" s="542"/>
      <c r="F143" s="542"/>
      <c r="G143" s="542"/>
      <c r="H143" s="542"/>
      <c r="I143" s="542"/>
      <c r="J143" s="542"/>
      <c r="K143" s="542"/>
      <c r="L143" s="542"/>
      <c r="M143" s="543"/>
      <c r="N143" s="555"/>
      <c r="O143" s="555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501" t="s">
        <v>131</v>
      </c>
      <c r="C144" s="501" t="s">
        <v>132</v>
      </c>
      <c r="D144" s="501"/>
      <c r="E144" s="501" t="s">
        <v>133</v>
      </c>
      <c r="F144" s="501"/>
      <c r="G144" s="501"/>
      <c r="H144" s="501" t="s">
        <v>134</v>
      </c>
      <c r="I144" s="529" t="s">
        <v>135</v>
      </c>
      <c r="J144" s="529"/>
      <c r="K144" s="529"/>
      <c r="L144" s="529" t="s">
        <v>134</v>
      </c>
      <c r="M144" s="529" t="s">
        <v>136</v>
      </c>
      <c r="N144" s="501"/>
      <c r="O144" s="501" t="s">
        <v>137</v>
      </c>
      <c r="P144" s="501" t="s">
        <v>138</v>
      </c>
      <c r="Q144" s="501"/>
      <c r="R144" s="501"/>
      <c r="S144" s="501"/>
      <c r="T144" s="501" t="s">
        <v>134</v>
      </c>
      <c r="U144" s="501" t="s">
        <v>138</v>
      </c>
      <c r="V144" s="501"/>
      <c r="W144" s="501"/>
      <c r="X144" s="501"/>
      <c r="Y144" s="501" t="s">
        <v>134</v>
      </c>
      <c r="Z144" s="501" t="s">
        <v>138</v>
      </c>
      <c r="AA144" s="501"/>
      <c r="AB144" s="501"/>
      <c r="AC144" s="501"/>
      <c r="AD144" s="501" t="s">
        <v>134</v>
      </c>
      <c r="AE144" s="501" t="s">
        <v>138</v>
      </c>
      <c r="AF144" s="501"/>
      <c r="AG144" s="501"/>
      <c r="AH144" s="501"/>
      <c r="AI144" s="501" t="s">
        <v>134</v>
      </c>
      <c r="AJ144" s="501" t="s">
        <v>138</v>
      </c>
      <c r="AK144" s="501"/>
      <c r="AL144" s="501"/>
      <c r="AM144" s="501"/>
      <c r="AN144" s="501" t="s">
        <v>134</v>
      </c>
      <c r="AO144" s="501" t="s">
        <v>138</v>
      </c>
      <c r="AP144" s="501"/>
      <c r="AQ144" s="501"/>
      <c r="AR144" s="501"/>
      <c r="AS144" s="501" t="s">
        <v>134</v>
      </c>
      <c r="AT144" s="501" t="s">
        <v>138</v>
      </c>
      <c r="AU144" s="501"/>
      <c r="AV144" s="501"/>
      <c r="AW144" s="501"/>
      <c r="AX144" s="501" t="s">
        <v>134</v>
      </c>
    </row>
    <row r="145" spans="2:50" ht="14.25" hidden="1" customHeight="1" outlineLevel="1">
      <c r="B145" s="501"/>
      <c r="C145" s="501"/>
      <c r="D145" s="501"/>
      <c r="E145" s="501" t="s">
        <v>139</v>
      </c>
      <c r="F145" s="501"/>
      <c r="G145" s="501"/>
      <c r="H145" s="501"/>
      <c r="I145" s="529" t="s">
        <v>139</v>
      </c>
      <c r="J145" s="529"/>
      <c r="K145" s="529"/>
      <c r="L145" s="529"/>
      <c r="M145" s="529"/>
      <c r="N145" s="501"/>
      <c r="O145" s="501"/>
      <c r="P145" s="501" t="s">
        <v>140</v>
      </c>
      <c r="Q145" s="501"/>
      <c r="R145" s="501"/>
      <c r="S145" s="501"/>
      <c r="T145" s="501"/>
      <c r="U145" s="501" t="s">
        <v>140</v>
      </c>
      <c r="V145" s="501"/>
      <c r="W145" s="501"/>
      <c r="X145" s="501"/>
      <c r="Y145" s="501"/>
      <c r="Z145" s="501" t="s">
        <v>140</v>
      </c>
      <c r="AA145" s="501"/>
      <c r="AB145" s="501"/>
      <c r="AC145" s="501"/>
      <c r="AD145" s="501"/>
      <c r="AE145" s="501" t="s">
        <v>140</v>
      </c>
      <c r="AF145" s="501"/>
      <c r="AG145" s="501"/>
      <c r="AH145" s="501"/>
      <c r="AI145" s="501"/>
      <c r="AJ145" s="501" t="s">
        <v>140</v>
      </c>
      <c r="AK145" s="501"/>
      <c r="AL145" s="501"/>
      <c r="AM145" s="501"/>
      <c r="AN145" s="501"/>
      <c r="AO145" s="501" t="s">
        <v>140</v>
      </c>
      <c r="AP145" s="501"/>
      <c r="AQ145" s="501"/>
      <c r="AR145" s="501"/>
      <c r="AS145" s="501"/>
      <c r="AT145" s="501" t="s">
        <v>140</v>
      </c>
      <c r="AU145" s="501"/>
      <c r="AV145" s="501"/>
      <c r="AW145" s="501"/>
      <c r="AX145" s="501"/>
    </row>
    <row r="146" spans="2:50" ht="14.25" hidden="1" customHeight="1" outlineLevel="1">
      <c r="B146" s="501"/>
      <c r="C146" s="501"/>
      <c r="D146" s="501"/>
      <c r="E146" s="203" t="s">
        <v>141</v>
      </c>
      <c r="F146" s="203" t="s">
        <v>142</v>
      </c>
      <c r="G146" s="203" t="s">
        <v>143</v>
      </c>
      <c r="H146" s="501"/>
      <c r="I146" s="204" t="s">
        <v>141</v>
      </c>
      <c r="J146" s="204" t="s">
        <v>142</v>
      </c>
      <c r="K146" s="204" t="s">
        <v>143</v>
      </c>
      <c r="L146" s="529"/>
      <c r="M146" s="529"/>
      <c r="N146" s="501"/>
      <c r="O146" s="501"/>
      <c r="P146" s="203" t="s">
        <v>141</v>
      </c>
      <c r="Q146" s="203" t="s">
        <v>142</v>
      </c>
      <c r="R146" s="203" t="s">
        <v>143</v>
      </c>
      <c r="S146" s="205" t="s">
        <v>136</v>
      </c>
      <c r="T146" s="501"/>
      <c r="U146" s="203" t="s">
        <v>141</v>
      </c>
      <c r="V146" s="203" t="s">
        <v>142</v>
      </c>
      <c r="W146" s="203" t="s">
        <v>143</v>
      </c>
      <c r="X146" s="205" t="s">
        <v>136</v>
      </c>
      <c r="Y146" s="501"/>
      <c r="Z146" s="203" t="s">
        <v>141</v>
      </c>
      <c r="AA146" s="203" t="s">
        <v>142</v>
      </c>
      <c r="AB146" s="203" t="s">
        <v>143</v>
      </c>
      <c r="AC146" s="205" t="s">
        <v>136</v>
      </c>
      <c r="AD146" s="501"/>
      <c r="AE146" s="203" t="s">
        <v>141</v>
      </c>
      <c r="AF146" s="203" t="s">
        <v>142</v>
      </c>
      <c r="AG146" s="203" t="s">
        <v>143</v>
      </c>
      <c r="AH146" s="205" t="s">
        <v>136</v>
      </c>
      <c r="AI146" s="501"/>
      <c r="AJ146" s="203" t="s">
        <v>141</v>
      </c>
      <c r="AK146" s="203" t="s">
        <v>142</v>
      </c>
      <c r="AL146" s="203" t="s">
        <v>143</v>
      </c>
      <c r="AM146" s="205" t="s">
        <v>136</v>
      </c>
      <c r="AN146" s="501"/>
      <c r="AO146" s="203" t="s">
        <v>141</v>
      </c>
      <c r="AP146" s="203" t="s">
        <v>142</v>
      </c>
      <c r="AQ146" s="203" t="s">
        <v>143</v>
      </c>
      <c r="AR146" s="205" t="s">
        <v>136</v>
      </c>
      <c r="AS146" s="501"/>
      <c r="AT146" s="203" t="s">
        <v>141</v>
      </c>
      <c r="AU146" s="203" t="s">
        <v>142</v>
      </c>
      <c r="AV146" s="203" t="s">
        <v>143</v>
      </c>
      <c r="AW146" s="205" t="s">
        <v>136</v>
      </c>
      <c r="AX146" s="501"/>
    </row>
    <row r="147" spans="2:50" ht="14.25" hidden="1" customHeight="1" outlineLevel="1">
      <c r="B147" s="501" t="s">
        <v>116</v>
      </c>
      <c r="C147" s="203">
        <v>1</v>
      </c>
      <c r="D147" s="206" t="s">
        <v>343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26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27">
        <f>IFERROR(AVERAGE(K147:K161),"-")</f>
        <v>76.464960550869208</v>
      </c>
      <c r="M147" s="209">
        <f>RANK(K147, K$147:$K$161)</f>
        <v>1</v>
      </c>
      <c r="N147" s="501"/>
      <c r="O147" s="501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26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26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26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26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26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26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26">
        <f>AVERAGE(AV147:AV161)</f>
        <v>76.96264185881644</v>
      </c>
    </row>
    <row r="148" spans="2:50" ht="14.25" hidden="1" customHeight="1" outlineLevel="1">
      <c r="B148" s="501"/>
      <c r="C148" s="203">
        <v>2</v>
      </c>
      <c r="D148" s="206" t="s">
        <v>342</v>
      </c>
      <c r="E148" s="203">
        <v>22</v>
      </c>
      <c r="F148" s="203">
        <v>1800</v>
      </c>
      <c r="G148" s="208">
        <f t="shared" si="175"/>
        <v>81.818181818181813</v>
      </c>
      <c r="H148" s="526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27"/>
      <c r="M148" s="209">
        <f>RANK(K148, K$147:$K$161)</f>
        <v>3</v>
      </c>
      <c r="N148" s="501"/>
      <c r="O148" s="501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26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26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26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26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26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26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26"/>
    </row>
    <row r="149" spans="2:50" ht="14.25" hidden="1" customHeight="1" outlineLevel="1">
      <c r="B149" s="501"/>
      <c r="C149" s="203">
        <v>3</v>
      </c>
      <c r="D149" s="206" t="s">
        <v>345</v>
      </c>
      <c r="E149" s="203">
        <v>20</v>
      </c>
      <c r="F149" s="203">
        <v>1800</v>
      </c>
      <c r="G149" s="208">
        <f t="shared" si="175"/>
        <v>90</v>
      </c>
      <c r="H149" s="526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27"/>
      <c r="M149" s="209">
        <f>RANK(K149, K$147:$K$161)</f>
        <v>2</v>
      </c>
      <c r="N149" s="501"/>
      <c r="O149" s="501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26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26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26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26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26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26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26"/>
    </row>
    <row r="150" spans="2:50" ht="14.25" hidden="1" customHeight="1" outlineLevel="1">
      <c r="B150" s="501"/>
      <c r="C150" s="203">
        <v>4</v>
      </c>
      <c r="D150" s="206"/>
      <c r="E150" s="203"/>
      <c r="F150" s="203"/>
      <c r="G150" s="208"/>
      <c r="H150" s="526"/>
      <c r="I150" s="209"/>
      <c r="J150" s="209"/>
      <c r="K150" s="210"/>
      <c r="L150" s="527"/>
      <c r="M150" s="209"/>
      <c r="N150" s="501"/>
      <c r="O150" s="501"/>
      <c r="P150" s="203"/>
      <c r="Q150" s="203"/>
      <c r="R150" s="208"/>
      <c r="S150" s="205"/>
      <c r="T150" s="526"/>
      <c r="U150" s="203"/>
      <c r="V150" s="203"/>
      <c r="W150" s="208"/>
      <c r="X150" s="205"/>
      <c r="Y150" s="526"/>
      <c r="Z150" s="203"/>
      <c r="AA150" s="203"/>
      <c r="AB150" s="208"/>
      <c r="AC150" s="205"/>
      <c r="AD150" s="526"/>
      <c r="AE150" s="203"/>
      <c r="AF150" s="203"/>
      <c r="AG150" s="208"/>
      <c r="AH150" s="205"/>
      <c r="AI150" s="526"/>
      <c r="AJ150" s="203"/>
      <c r="AK150" s="203"/>
      <c r="AL150" s="208"/>
      <c r="AM150" s="205"/>
      <c r="AN150" s="526"/>
      <c r="AO150" s="203"/>
      <c r="AP150" s="203"/>
      <c r="AQ150" s="208"/>
      <c r="AR150" s="205"/>
      <c r="AS150" s="526"/>
      <c r="AT150" s="203"/>
      <c r="AU150" s="203"/>
      <c r="AV150" s="208"/>
      <c r="AW150" s="205"/>
      <c r="AX150" s="526"/>
    </row>
    <row r="151" spans="2:50" ht="14.25" hidden="1" customHeight="1" outlineLevel="1">
      <c r="B151" s="501"/>
      <c r="C151" s="203">
        <v>5</v>
      </c>
      <c r="D151" s="206"/>
      <c r="E151" s="203"/>
      <c r="F151" s="203"/>
      <c r="G151" s="208"/>
      <c r="H151" s="526"/>
      <c r="I151" s="209"/>
      <c r="J151" s="209"/>
      <c r="K151" s="210"/>
      <c r="L151" s="527"/>
      <c r="M151" s="209"/>
      <c r="N151" s="501"/>
      <c r="O151" s="501"/>
      <c r="P151" s="203"/>
      <c r="Q151" s="203"/>
      <c r="R151" s="208"/>
      <c r="S151" s="205"/>
      <c r="T151" s="526"/>
      <c r="U151" s="203"/>
      <c r="V151" s="203"/>
      <c r="W151" s="208"/>
      <c r="X151" s="205"/>
      <c r="Y151" s="526"/>
      <c r="Z151" s="203"/>
      <c r="AA151" s="203"/>
      <c r="AB151" s="208"/>
      <c r="AC151" s="205"/>
      <c r="AD151" s="526"/>
      <c r="AE151" s="203"/>
      <c r="AF151" s="203"/>
      <c r="AG151" s="208"/>
      <c r="AH151" s="205"/>
      <c r="AI151" s="526"/>
      <c r="AJ151" s="203"/>
      <c r="AK151" s="203"/>
      <c r="AL151" s="208"/>
      <c r="AM151" s="205"/>
      <c r="AN151" s="526"/>
      <c r="AO151" s="203"/>
      <c r="AP151" s="203"/>
      <c r="AQ151" s="208"/>
      <c r="AR151" s="205"/>
      <c r="AS151" s="526"/>
      <c r="AT151" s="203"/>
      <c r="AU151" s="203"/>
      <c r="AV151" s="208"/>
      <c r="AW151" s="205"/>
      <c r="AX151" s="526"/>
    </row>
    <row r="152" spans="2:50" ht="14.25" hidden="1" customHeight="1" outlineLevel="1">
      <c r="B152" s="501"/>
      <c r="C152" s="203">
        <v>6</v>
      </c>
      <c r="D152" s="206"/>
      <c r="E152" s="203"/>
      <c r="F152" s="203"/>
      <c r="G152" s="208"/>
      <c r="H152" s="526"/>
      <c r="I152" s="209"/>
      <c r="J152" s="209"/>
      <c r="K152" s="210"/>
      <c r="L152" s="527"/>
      <c r="M152" s="209"/>
      <c r="N152" s="501"/>
      <c r="O152" s="501"/>
      <c r="P152" s="203"/>
      <c r="Q152" s="203"/>
      <c r="R152" s="208"/>
      <c r="S152" s="205"/>
      <c r="T152" s="526"/>
      <c r="U152" s="203"/>
      <c r="V152" s="203"/>
      <c r="W152" s="208"/>
      <c r="X152" s="205"/>
      <c r="Y152" s="526"/>
      <c r="Z152" s="203"/>
      <c r="AA152" s="203"/>
      <c r="AB152" s="208"/>
      <c r="AC152" s="205"/>
      <c r="AD152" s="526"/>
      <c r="AE152" s="203"/>
      <c r="AF152" s="203"/>
      <c r="AG152" s="208"/>
      <c r="AH152" s="205"/>
      <c r="AI152" s="526"/>
      <c r="AJ152" s="203"/>
      <c r="AK152" s="203"/>
      <c r="AL152" s="208"/>
      <c r="AM152" s="205"/>
      <c r="AN152" s="526"/>
      <c r="AO152" s="203"/>
      <c r="AP152" s="203"/>
      <c r="AQ152" s="208"/>
      <c r="AR152" s="205"/>
      <c r="AS152" s="526"/>
      <c r="AT152" s="203"/>
      <c r="AU152" s="203"/>
      <c r="AV152" s="208"/>
      <c r="AW152" s="205"/>
      <c r="AX152" s="526"/>
    </row>
    <row r="153" spans="2:50" ht="14.25" hidden="1" customHeight="1" outlineLevel="1">
      <c r="B153" s="501"/>
      <c r="C153" s="203">
        <v>7</v>
      </c>
      <c r="D153" s="206"/>
      <c r="E153" s="203"/>
      <c r="F153" s="203"/>
      <c r="G153" s="208"/>
      <c r="H153" s="526"/>
      <c r="I153" s="209"/>
      <c r="J153" s="209"/>
      <c r="K153" s="210"/>
      <c r="L153" s="527"/>
      <c r="M153" s="209"/>
      <c r="N153" s="501"/>
      <c r="O153" s="501"/>
      <c r="P153" s="203"/>
      <c r="Q153" s="203"/>
      <c r="R153" s="208"/>
      <c r="S153" s="205"/>
      <c r="T153" s="526"/>
      <c r="U153" s="203"/>
      <c r="V153" s="203"/>
      <c r="W153" s="208"/>
      <c r="X153" s="205"/>
      <c r="Y153" s="526"/>
      <c r="Z153" s="203"/>
      <c r="AA153" s="203"/>
      <c r="AB153" s="208"/>
      <c r="AC153" s="205"/>
      <c r="AD153" s="526"/>
      <c r="AE153" s="203"/>
      <c r="AF153" s="203"/>
      <c r="AG153" s="208"/>
      <c r="AH153" s="205"/>
      <c r="AI153" s="526"/>
      <c r="AJ153" s="203"/>
      <c r="AK153" s="203"/>
      <c r="AL153" s="208"/>
      <c r="AM153" s="205"/>
      <c r="AN153" s="526"/>
      <c r="AO153" s="203"/>
      <c r="AP153" s="203"/>
      <c r="AQ153" s="208"/>
      <c r="AR153" s="205"/>
      <c r="AS153" s="526"/>
      <c r="AT153" s="203"/>
      <c r="AU153" s="203"/>
      <c r="AV153" s="208"/>
      <c r="AW153" s="205"/>
      <c r="AX153" s="526"/>
    </row>
    <row r="154" spans="2:50" ht="14.25" hidden="1" customHeight="1" outlineLevel="1">
      <c r="B154" s="501"/>
      <c r="C154" s="203">
        <v>8</v>
      </c>
      <c r="D154" s="206"/>
      <c r="E154" s="203"/>
      <c r="F154" s="203"/>
      <c r="G154" s="208"/>
      <c r="H154" s="526"/>
      <c r="I154" s="209"/>
      <c r="J154" s="209"/>
      <c r="K154" s="210"/>
      <c r="L154" s="527"/>
      <c r="M154" s="209"/>
      <c r="N154" s="501"/>
      <c r="O154" s="501"/>
      <c r="P154" s="203"/>
      <c r="Q154" s="203"/>
      <c r="R154" s="208"/>
      <c r="S154" s="205"/>
      <c r="T154" s="526"/>
      <c r="U154" s="203"/>
      <c r="V154" s="203"/>
      <c r="W154" s="208"/>
      <c r="X154" s="205"/>
      <c r="Y154" s="526"/>
      <c r="Z154" s="203"/>
      <c r="AA154" s="203"/>
      <c r="AB154" s="208"/>
      <c r="AC154" s="205"/>
      <c r="AD154" s="526"/>
      <c r="AE154" s="203"/>
      <c r="AF154" s="203"/>
      <c r="AG154" s="208"/>
      <c r="AH154" s="205"/>
      <c r="AI154" s="526"/>
      <c r="AJ154" s="203"/>
      <c r="AK154" s="203"/>
      <c r="AL154" s="208"/>
      <c r="AM154" s="205"/>
      <c r="AN154" s="526"/>
      <c r="AO154" s="203"/>
      <c r="AP154" s="203"/>
      <c r="AQ154" s="208"/>
      <c r="AR154" s="205"/>
      <c r="AS154" s="526"/>
      <c r="AT154" s="203"/>
      <c r="AU154" s="203"/>
      <c r="AV154" s="208"/>
      <c r="AW154" s="205"/>
      <c r="AX154" s="526"/>
    </row>
    <row r="155" spans="2:50" ht="14.25" hidden="1" customHeight="1" outlineLevel="1">
      <c r="B155" s="501"/>
      <c r="C155" s="203">
        <v>9</v>
      </c>
      <c r="D155" s="206"/>
      <c r="E155" s="203"/>
      <c r="F155" s="203"/>
      <c r="G155" s="208"/>
      <c r="H155" s="526"/>
      <c r="I155" s="209"/>
      <c r="J155" s="209"/>
      <c r="K155" s="210"/>
      <c r="L155" s="527"/>
      <c r="M155" s="209"/>
      <c r="N155" s="501"/>
      <c r="O155" s="501"/>
      <c r="P155" s="203"/>
      <c r="Q155" s="203"/>
      <c r="R155" s="208"/>
      <c r="S155" s="205"/>
      <c r="T155" s="526"/>
      <c r="U155" s="203"/>
      <c r="V155" s="203"/>
      <c r="W155" s="208"/>
      <c r="X155" s="205"/>
      <c r="Y155" s="526"/>
      <c r="Z155" s="203"/>
      <c r="AA155" s="203"/>
      <c r="AB155" s="208"/>
      <c r="AC155" s="205"/>
      <c r="AD155" s="526"/>
      <c r="AE155" s="203"/>
      <c r="AF155" s="203"/>
      <c r="AG155" s="208"/>
      <c r="AH155" s="205"/>
      <c r="AI155" s="526"/>
      <c r="AJ155" s="203"/>
      <c r="AK155" s="203"/>
      <c r="AL155" s="208"/>
      <c r="AM155" s="205"/>
      <c r="AN155" s="526"/>
      <c r="AO155" s="203"/>
      <c r="AP155" s="203"/>
      <c r="AQ155" s="208"/>
      <c r="AR155" s="205"/>
      <c r="AS155" s="526"/>
      <c r="AT155" s="203"/>
      <c r="AU155" s="203"/>
      <c r="AV155" s="208"/>
      <c r="AW155" s="205"/>
      <c r="AX155" s="526"/>
    </row>
    <row r="156" spans="2:50" ht="14.25" hidden="1" customHeight="1" outlineLevel="1">
      <c r="B156" s="501"/>
      <c r="C156" s="203">
        <v>10</v>
      </c>
      <c r="D156" s="206"/>
      <c r="E156" s="203"/>
      <c r="F156" s="203"/>
      <c r="G156" s="208"/>
      <c r="H156" s="526"/>
      <c r="I156" s="209"/>
      <c r="J156" s="209"/>
      <c r="K156" s="210"/>
      <c r="L156" s="527"/>
      <c r="M156" s="209"/>
      <c r="N156" s="501"/>
      <c r="O156" s="501"/>
      <c r="P156" s="203"/>
      <c r="Q156" s="203"/>
      <c r="R156" s="208"/>
      <c r="S156" s="205"/>
      <c r="T156" s="526"/>
      <c r="U156" s="203"/>
      <c r="V156" s="203"/>
      <c r="W156" s="208"/>
      <c r="X156" s="205"/>
      <c r="Y156" s="526"/>
      <c r="Z156" s="203"/>
      <c r="AA156" s="203"/>
      <c r="AB156" s="208"/>
      <c r="AC156" s="205"/>
      <c r="AD156" s="526"/>
      <c r="AE156" s="203"/>
      <c r="AF156" s="203"/>
      <c r="AG156" s="208"/>
      <c r="AH156" s="205"/>
      <c r="AI156" s="526"/>
      <c r="AJ156" s="203"/>
      <c r="AK156" s="203"/>
      <c r="AL156" s="208"/>
      <c r="AM156" s="205"/>
      <c r="AN156" s="526"/>
      <c r="AO156" s="203"/>
      <c r="AP156" s="203"/>
      <c r="AQ156" s="208"/>
      <c r="AR156" s="205"/>
      <c r="AS156" s="526"/>
      <c r="AT156" s="203"/>
      <c r="AU156" s="203"/>
      <c r="AV156" s="208"/>
      <c r="AW156" s="205"/>
      <c r="AX156" s="526"/>
    </row>
    <row r="157" spans="2:50" ht="14.25" hidden="1" customHeight="1" outlineLevel="1">
      <c r="B157" s="501"/>
      <c r="C157" s="203">
        <v>11</v>
      </c>
      <c r="D157" s="206"/>
      <c r="E157" s="203"/>
      <c r="F157" s="203"/>
      <c r="G157" s="208"/>
      <c r="H157" s="526"/>
      <c r="I157" s="209"/>
      <c r="J157" s="209"/>
      <c r="K157" s="210"/>
      <c r="L157" s="527"/>
      <c r="M157" s="209"/>
      <c r="N157" s="501"/>
      <c r="O157" s="501"/>
      <c r="P157" s="203"/>
      <c r="Q157" s="203"/>
      <c r="R157" s="208"/>
      <c r="S157" s="205"/>
      <c r="T157" s="526"/>
      <c r="U157" s="203"/>
      <c r="V157" s="203"/>
      <c r="W157" s="208"/>
      <c r="X157" s="205"/>
      <c r="Y157" s="526"/>
      <c r="Z157" s="203"/>
      <c r="AA157" s="203"/>
      <c r="AB157" s="208"/>
      <c r="AC157" s="205"/>
      <c r="AD157" s="526"/>
      <c r="AE157" s="203"/>
      <c r="AF157" s="203"/>
      <c r="AG157" s="208"/>
      <c r="AH157" s="205"/>
      <c r="AI157" s="526"/>
      <c r="AJ157" s="203"/>
      <c r="AK157" s="203"/>
      <c r="AL157" s="208"/>
      <c r="AM157" s="205"/>
      <c r="AN157" s="526"/>
      <c r="AO157" s="203"/>
      <c r="AP157" s="203"/>
      <c r="AQ157" s="208"/>
      <c r="AR157" s="205"/>
      <c r="AS157" s="526"/>
      <c r="AT157" s="203"/>
      <c r="AU157" s="203"/>
      <c r="AV157" s="208"/>
      <c r="AW157" s="205"/>
      <c r="AX157" s="526"/>
    </row>
    <row r="158" spans="2:50" ht="14.25" hidden="1" customHeight="1" outlineLevel="1">
      <c r="B158" s="501"/>
      <c r="C158" s="203">
        <v>12</v>
      </c>
      <c r="D158" s="206"/>
      <c r="E158" s="203"/>
      <c r="F158" s="203"/>
      <c r="G158" s="208"/>
      <c r="H158" s="526"/>
      <c r="I158" s="209"/>
      <c r="J158" s="209"/>
      <c r="K158" s="210"/>
      <c r="L158" s="527"/>
      <c r="M158" s="209"/>
      <c r="N158" s="501"/>
      <c r="O158" s="501"/>
      <c r="P158" s="203"/>
      <c r="Q158" s="203"/>
      <c r="R158" s="208"/>
      <c r="S158" s="205"/>
      <c r="T158" s="526"/>
      <c r="U158" s="203"/>
      <c r="V158" s="203"/>
      <c r="W158" s="208"/>
      <c r="X158" s="205"/>
      <c r="Y158" s="526"/>
      <c r="Z158" s="203"/>
      <c r="AA158" s="203"/>
      <c r="AB158" s="208"/>
      <c r="AC158" s="205"/>
      <c r="AD158" s="526"/>
      <c r="AE158" s="203"/>
      <c r="AF158" s="203"/>
      <c r="AG158" s="208"/>
      <c r="AH158" s="205"/>
      <c r="AI158" s="526"/>
      <c r="AJ158" s="203"/>
      <c r="AK158" s="203"/>
      <c r="AL158" s="208"/>
      <c r="AM158" s="205"/>
      <c r="AN158" s="526"/>
      <c r="AO158" s="203"/>
      <c r="AP158" s="203"/>
      <c r="AQ158" s="208"/>
      <c r="AR158" s="205"/>
      <c r="AS158" s="526"/>
      <c r="AT158" s="203"/>
      <c r="AU158" s="203"/>
      <c r="AV158" s="208"/>
      <c r="AW158" s="205"/>
      <c r="AX158" s="526"/>
    </row>
    <row r="159" spans="2:50" ht="14.25" hidden="1" customHeight="1" outlineLevel="1">
      <c r="B159" s="501"/>
      <c r="C159" s="203">
        <v>13</v>
      </c>
      <c r="D159" s="206"/>
      <c r="E159" s="203"/>
      <c r="F159" s="203"/>
      <c r="G159" s="208"/>
      <c r="H159" s="526"/>
      <c r="I159" s="209"/>
      <c r="J159" s="209"/>
      <c r="K159" s="210"/>
      <c r="L159" s="527"/>
      <c r="M159" s="209"/>
      <c r="N159" s="501"/>
      <c r="O159" s="501"/>
      <c r="P159" s="203"/>
      <c r="Q159" s="203"/>
      <c r="R159" s="208"/>
      <c r="S159" s="205"/>
      <c r="T159" s="526"/>
      <c r="U159" s="203"/>
      <c r="V159" s="203"/>
      <c r="W159" s="208"/>
      <c r="X159" s="205"/>
      <c r="Y159" s="526"/>
      <c r="Z159" s="203"/>
      <c r="AA159" s="203"/>
      <c r="AB159" s="208"/>
      <c r="AC159" s="205"/>
      <c r="AD159" s="526"/>
      <c r="AE159" s="203"/>
      <c r="AF159" s="203"/>
      <c r="AG159" s="208"/>
      <c r="AH159" s="205"/>
      <c r="AI159" s="526"/>
      <c r="AJ159" s="203"/>
      <c r="AK159" s="203"/>
      <c r="AL159" s="208"/>
      <c r="AM159" s="205"/>
      <c r="AN159" s="526"/>
      <c r="AO159" s="203"/>
      <c r="AP159" s="203"/>
      <c r="AQ159" s="208"/>
      <c r="AR159" s="205"/>
      <c r="AS159" s="526"/>
      <c r="AT159" s="203"/>
      <c r="AU159" s="203"/>
      <c r="AV159" s="208"/>
      <c r="AW159" s="205"/>
      <c r="AX159" s="526"/>
    </row>
    <row r="160" spans="2:50" ht="14.25" hidden="1" customHeight="1" outlineLevel="1">
      <c r="B160" s="501"/>
      <c r="C160" s="203">
        <v>14</v>
      </c>
      <c r="D160" s="206"/>
      <c r="E160" s="203"/>
      <c r="F160" s="203"/>
      <c r="G160" s="208"/>
      <c r="H160" s="526"/>
      <c r="I160" s="209"/>
      <c r="J160" s="209"/>
      <c r="K160" s="210"/>
      <c r="L160" s="527"/>
      <c r="M160" s="209"/>
      <c r="N160" s="501"/>
      <c r="O160" s="501"/>
      <c r="P160" s="203"/>
      <c r="Q160" s="203"/>
      <c r="R160" s="208"/>
      <c r="S160" s="205"/>
      <c r="T160" s="526"/>
      <c r="U160" s="203"/>
      <c r="V160" s="203"/>
      <c r="W160" s="208"/>
      <c r="X160" s="205"/>
      <c r="Y160" s="526"/>
      <c r="Z160" s="203"/>
      <c r="AA160" s="203"/>
      <c r="AB160" s="208"/>
      <c r="AC160" s="205"/>
      <c r="AD160" s="526"/>
      <c r="AE160" s="203"/>
      <c r="AF160" s="203"/>
      <c r="AG160" s="208"/>
      <c r="AH160" s="205"/>
      <c r="AI160" s="526"/>
      <c r="AJ160" s="203"/>
      <c r="AK160" s="203"/>
      <c r="AL160" s="208"/>
      <c r="AM160" s="205"/>
      <c r="AN160" s="526"/>
      <c r="AO160" s="203"/>
      <c r="AP160" s="203"/>
      <c r="AQ160" s="208"/>
      <c r="AR160" s="205"/>
      <c r="AS160" s="526"/>
      <c r="AT160" s="203"/>
      <c r="AU160" s="203"/>
      <c r="AV160" s="208"/>
      <c r="AW160" s="205"/>
      <c r="AX160" s="526"/>
    </row>
    <row r="161" spans="2:50" ht="14.25" hidden="1" customHeight="1" outlineLevel="1">
      <c r="B161" s="501"/>
      <c r="C161" s="203">
        <v>15</v>
      </c>
      <c r="D161" s="206"/>
      <c r="E161" s="203"/>
      <c r="F161" s="203"/>
      <c r="G161" s="208"/>
      <c r="H161" s="526"/>
      <c r="I161" s="209"/>
      <c r="J161" s="209"/>
      <c r="K161" s="210"/>
      <c r="L161" s="527"/>
      <c r="M161" s="209"/>
      <c r="N161" s="501"/>
      <c r="O161" s="501"/>
      <c r="P161" s="203"/>
      <c r="Q161" s="207"/>
      <c r="R161" s="208"/>
      <c r="S161" s="205"/>
      <c r="T161" s="526"/>
      <c r="U161" s="203"/>
      <c r="V161" s="207"/>
      <c r="W161" s="208"/>
      <c r="X161" s="205"/>
      <c r="Y161" s="526"/>
      <c r="Z161" s="203"/>
      <c r="AA161" s="207"/>
      <c r="AB161" s="208"/>
      <c r="AC161" s="205"/>
      <c r="AD161" s="526"/>
      <c r="AE161" s="203"/>
      <c r="AF161" s="207"/>
      <c r="AG161" s="208"/>
      <c r="AH161" s="205"/>
      <c r="AI161" s="526"/>
      <c r="AJ161" s="203"/>
      <c r="AK161" s="207"/>
      <c r="AL161" s="208"/>
      <c r="AM161" s="205"/>
      <c r="AN161" s="526"/>
      <c r="AO161" s="203"/>
      <c r="AP161" s="207"/>
      <c r="AQ161" s="208"/>
      <c r="AR161" s="205"/>
      <c r="AS161" s="526"/>
      <c r="AT161" s="203"/>
      <c r="AU161" s="207"/>
      <c r="AV161" s="208"/>
      <c r="AW161" s="205"/>
      <c r="AX161" s="526"/>
    </row>
    <row r="162" spans="2:50" ht="14.25" hidden="1" customHeight="1" outlineLevel="1" collapsed="1">
      <c r="B162" s="540" t="s">
        <v>213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1"/>
      <c r="N162" s="553" t="s">
        <v>130</v>
      </c>
      <c r="O162" s="553" t="s">
        <v>77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1">U162+1</f>
        <v>45925</v>
      </c>
      <c r="AA162" s="588"/>
      <c r="AB162" s="588"/>
      <c r="AC162" s="588"/>
      <c r="AD162" s="588"/>
      <c r="AE162" s="589">
        <f t="shared" ref="AE162" si="192">Z162+1</f>
        <v>45926</v>
      </c>
      <c r="AF162" s="590"/>
      <c r="AG162" s="590"/>
      <c r="AH162" s="590"/>
      <c r="AI162" s="590"/>
      <c r="AJ162" s="591">
        <f t="shared" ref="AJ162" si="193">AE162+1</f>
        <v>45927</v>
      </c>
      <c r="AK162" s="592"/>
      <c r="AL162" s="592"/>
      <c r="AM162" s="592"/>
      <c r="AN162" s="593"/>
      <c r="AO162" s="589">
        <f t="shared" ref="AO162" si="194">AJ162+1</f>
        <v>45928</v>
      </c>
      <c r="AP162" s="590"/>
      <c r="AQ162" s="590"/>
      <c r="AR162" s="590"/>
      <c r="AS162" s="590"/>
      <c r="AT162" s="591">
        <f t="shared" ref="AT162" si="195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42"/>
      <c r="C163" s="542"/>
      <c r="D163" s="542"/>
      <c r="E163" s="542"/>
      <c r="F163" s="542"/>
      <c r="G163" s="542"/>
      <c r="H163" s="542"/>
      <c r="I163" s="542"/>
      <c r="J163" s="542"/>
      <c r="K163" s="542"/>
      <c r="L163" s="542"/>
      <c r="M163" s="543"/>
      <c r="N163" s="555"/>
      <c r="O163" s="555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196">Z162</f>
        <v>45925</v>
      </c>
      <c r="AA163" s="594"/>
      <c r="AB163" s="594"/>
      <c r="AC163" s="594"/>
      <c r="AD163" s="594"/>
      <c r="AE163" s="595">
        <f t="shared" ref="AE163" si="197">AE162</f>
        <v>45926</v>
      </c>
      <c r="AF163" s="595"/>
      <c r="AG163" s="595"/>
      <c r="AH163" s="595"/>
      <c r="AI163" s="595"/>
      <c r="AJ163" s="596">
        <f t="shared" ref="AJ163" si="198">AJ162</f>
        <v>45927</v>
      </c>
      <c r="AK163" s="597"/>
      <c r="AL163" s="597"/>
      <c r="AM163" s="597"/>
      <c r="AN163" s="598"/>
      <c r="AO163" s="595">
        <f t="shared" ref="AO163" si="199">AO162</f>
        <v>45928</v>
      </c>
      <c r="AP163" s="595"/>
      <c r="AQ163" s="595"/>
      <c r="AR163" s="595"/>
      <c r="AS163" s="595"/>
      <c r="AT163" s="596">
        <f t="shared" ref="AT163" si="200">AT162</f>
        <v>45929</v>
      </c>
      <c r="AU163" s="597"/>
      <c r="AV163" s="597"/>
      <c r="AW163" s="597"/>
      <c r="AX163" s="598"/>
    </row>
    <row r="164" spans="2:50" ht="14.25" hidden="1" customHeight="1" outlineLevel="1">
      <c r="B164" s="501" t="s">
        <v>131</v>
      </c>
      <c r="C164" s="501" t="s">
        <v>132</v>
      </c>
      <c r="D164" s="501"/>
      <c r="E164" s="501" t="s">
        <v>133</v>
      </c>
      <c r="F164" s="501"/>
      <c r="G164" s="501"/>
      <c r="H164" s="501" t="s">
        <v>134</v>
      </c>
      <c r="I164" s="529" t="s">
        <v>135</v>
      </c>
      <c r="J164" s="529"/>
      <c r="K164" s="529"/>
      <c r="L164" s="529" t="s">
        <v>134</v>
      </c>
      <c r="M164" s="529" t="s">
        <v>136</v>
      </c>
      <c r="N164" s="501"/>
      <c r="O164" s="501" t="s">
        <v>137</v>
      </c>
      <c r="P164" s="501" t="s">
        <v>138</v>
      </c>
      <c r="Q164" s="501"/>
      <c r="R164" s="501"/>
      <c r="S164" s="501"/>
      <c r="T164" s="501" t="s">
        <v>134</v>
      </c>
      <c r="U164" s="501" t="s">
        <v>138</v>
      </c>
      <c r="V164" s="501"/>
      <c r="W164" s="501"/>
      <c r="X164" s="501"/>
      <c r="Y164" s="501" t="s">
        <v>134</v>
      </c>
      <c r="Z164" s="501" t="s">
        <v>138</v>
      </c>
      <c r="AA164" s="501"/>
      <c r="AB164" s="501"/>
      <c r="AC164" s="501"/>
      <c r="AD164" s="501" t="s">
        <v>134</v>
      </c>
      <c r="AE164" s="501" t="s">
        <v>138</v>
      </c>
      <c r="AF164" s="501"/>
      <c r="AG164" s="501"/>
      <c r="AH164" s="501"/>
      <c r="AI164" s="501" t="s">
        <v>134</v>
      </c>
      <c r="AJ164" s="501" t="s">
        <v>138</v>
      </c>
      <c r="AK164" s="501"/>
      <c r="AL164" s="501"/>
      <c r="AM164" s="501"/>
      <c r="AN164" s="501" t="s">
        <v>134</v>
      </c>
      <c r="AO164" s="501" t="s">
        <v>138</v>
      </c>
      <c r="AP164" s="501"/>
      <c r="AQ164" s="501"/>
      <c r="AR164" s="501"/>
      <c r="AS164" s="501" t="s">
        <v>134</v>
      </c>
      <c r="AT164" s="501" t="s">
        <v>138</v>
      </c>
      <c r="AU164" s="501"/>
      <c r="AV164" s="501"/>
      <c r="AW164" s="501"/>
      <c r="AX164" s="501" t="s">
        <v>134</v>
      </c>
    </row>
    <row r="165" spans="2:50" ht="14.25" hidden="1" customHeight="1" outlineLevel="1">
      <c r="B165" s="501"/>
      <c r="C165" s="501"/>
      <c r="D165" s="501"/>
      <c r="E165" s="501" t="s">
        <v>139</v>
      </c>
      <c r="F165" s="501"/>
      <c r="G165" s="501"/>
      <c r="H165" s="501"/>
      <c r="I165" s="529" t="s">
        <v>139</v>
      </c>
      <c r="J165" s="529"/>
      <c r="K165" s="529"/>
      <c r="L165" s="529"/>
      <c r="M165" s="529"/>
      <c r="N165" s="501"/>
      <c r="O165" s="501"/>
      <c r="P165" s="501" t="s">
        <v>140</v>
      </c>
      <c r="Q165" s="501"/>
      <c r="R165" s="501"/>
      <c r="S165" s="501"/>
      <c r="T165" s="501"/>
      <c r="U165" s="501" t="s">
        <v>140</v>
      </c>
      <c r="V165" s="501"/>
      <c r="W165" s="501"/>
      <c r="X165" s="501"/>
      <c r="Y165" s="501"/>
      <c r="Z165" s="501" t="s">
        <v>140</v>
      </c>
      <c r="AA165" s="501"/>
      <c r="AB165" s="501"/>
      <c r="AC165" s="501"/>
      <c r="AD165" s="501"/>
      <c r="AE165" s="501" t="s">
        <v>140</v>
      </c>
      <c r="AF165" s="501"/>
      <c r="AG165" s="501"/>
      <c r="AH165" s="501"/>
      <c r="AI165" s="501"/>
      <c r="AJ165" s="501" t="s">
        <v>140</v>
      </c>
      <c r="AK165" s="501"/>
      <c r="AL165" s="501"/>
      <c r="AM165" s="501"/>
      <c r="AN165" s="501"/>
      <c r="AO165" s="501" t="s">
        <v>140</v>
      </c>
      <c r="AP165" s="501"/>
      <c r="AQ165" s="501"/>
      <c r="AR165" s="501"/>
      <c r="AS165" s="501"/>
      <c r="AT165" s="501" t="s">
        <v>140</v>
      </c>
      <c r="AU165" s="501"/>
      <c r="AV165" s="501"/>
      <c r="AW165" s="501"/>
      <c r="AX165" s="501"/>
    </row>
    <row r="166" spans="2:50" ht="14.25" hidden="1" customHeight="1" outlineLevel="1">
      <c r="B166" s="501"/>
      <c r="C166" s="501"/>
      <c r="D166" s="501"/>
      <c r="E166" s="203" t="s">
        <v>141</v>
      </c>
      <c r="F166" s="203" t="s">
        <v>142</v>
      </c>
      <c r="G166" s="203" t="s">
        <v>143</v>
      </c>
      <c r="H166" s="501"/>
      <c r="I166" s="204" t="s">
        <v>141</v>
      </c>
      <c r="J166" s="204" t="s">
        <v>142</v>
      </c>
      <c r="K166" s="204" t="s">
        <v>143</v>
      </c>
      <c r="L166" s="529"/>
      <c r="M166" s="529"/>
      <c r="N166" s="501"/>
      <c r="O166" s="501"/>
      <c r="P166" s="203" t="s">
        <v>141</v>
      </c>
      <c r="Q166" s="203" t="s">
        <v>142</v>
      </c>
      <c r="R166" s="203" t="s">
        <v>143</v>
      </c>
      <c r="S166" s="205" t="s">
        <v>136</v>
      </c>
      <c r="T166" s="501"/>
      <c r="U166" s="203" t="s">
        <v>141</v>
      </c>
      <c r="V166" s="203" t="s">
        <v>142</v>
      </c>
      <c r="W166" s="203" t="s">
        <v>143</v>
      </c>
      <c r="X166" s="205" t="s">
        <v>136</v>
      </c>
      <c r="Y166" s="501"/>
      <c r="Z166" s="203" t="s">
        <v>141</v>
      </c>
      <c r="AA166" s="203" t="s">
        <v>142</v>
      </c>
      <c r="AB166" s="203" t="s">
        <v>143</v>
      </c>
      <c r="AC166" s="205" t="s">
        <v>136</v>
      </c>
      <c r="AD166" s="501"/>
      <c r="AE166" s="203" t="s">
        <v>141</v>
      </c>
      <c r="AF166" s="203" t="s">
        <v>142</v>
      </c>
      <c r="AG166" s="203" t="s">
        <v>143</v>
      </c>
      <c r="AH166" s="205" t="s">
        <v>136</v>
      </c>
      <c r="AI166" s="501"/>
      <c r="AJ166" s="203" t="s">
        <v>141</v>
      </c>
      <c r="AK166" s="203" t="s">
        <v>142</v>
      </c>
      <c r="AL166" s="203" t="s">
        <v>143</v>
      </c>
      <c r="AM166" s="205" t="s">
        <v>136</v>
      </c>
      <c r="AN166" s="501"/>
      <c r="AO166" s="203" t="s">
        <v>141</v>
      </c>
      <c r="AP166" s="203" t="s">
        <v>142</v>
      </c>
      <c r="AQ166" s="203" t="s">
        <v>143</v>
      </c>
      <c r="AR166" s="205" t="s">
        <v>136</v>
      </c>
      <c r="AS166" s="501"/>
      <c r="AT166" s="203" t="s">
        <v>141</v>
      </c>
      <c r="AU166" s="203" t="s">
        <v>142</v>
      </c>
      <c r="AV166" s="203" t="s">
        <v>143</v>
      </c>
      <c r="AW166" s="205" t="s">
        <v>136</v>
      </c>
      <c r="AX166" s="501"/>
    </row>
    <row r="167" spans="2:50" ht="14.25" hidden="1" customHeight="1" outlineLevel="1">
      <c r="B167" s="501" t="s">
        <v>116</v>
      </c>
      <c r="C167" s="203">
        <v>1</v>
      </c>
      <c r="D167" s="206" t="s">
        <v>343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26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27">
        <f>IFERROR(AVERAGE(K167:K181),"-")</f>
        <v>77.052590339978664</v>
      </c>
      <c r="M167" s="209">
        <f>RANK(K167, K$167:$K$181)</f>
        <v>1</v>
      </c>
      <c r="N167" s="501"/>
      <c r="O167" s="501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26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26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26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26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26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26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26">
        <f>AVERAGE(AV167:AV181)</f>
        <v>77.271464447737785</v>
      </c>
    </row>
    <row r="168" spans="2:50" ht="14.25" hidden="1" customHeight="1" outlineLevel="1">
      <c r="B168" s="501"/>
      <c r="C168" s="203">
        <v>2</v>
      </c>
      <c r="D168" s="206" t="s">
        <v>342</v>
      </c>
      <c r="E168" s="203">
        <v>22</v>
      </c>
      <c r="F168" s="203">
        <v>1800</v>
      </c>
      <c r="G168" s="208">
        <f t="shared" si="201"/>
        <v>81.818181818181813</v>
      </c>
      <c r="H168" s="526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27"/>
      <c r="M168" s="209">
        <f>RANK(K168, K$167:$K$181)</f>
        <v>3</v>
      </c>
      <c r="N168" s="501"/>
      <c r="O168" s="501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26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26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26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26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26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26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26"/>
    </row>
    <row r="169" spans="2:50" ht="14.25" hidden="1" customHeight="1" outlineLevel="1">
      <c r="B169" s="501"/>
      <c r="C169" s="203">
        <v>3</v>
      </c>
      <c r="D169" s="206" t="s">
        <v>345</v>
      </c>
      <c r="E169" s="203">
        <v>20</v>
      </c>
      <c r="F169" s="203">
        <v>1800</v>
      </c>
      <c r="G169" s="208">
        <f t="shared" si="201"/>
        <v>90</v>
      </c>
      <c r="H169" s="526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27"/>
      <c r="M169" s="209">
        <f>RANK(K169, K$167:$K$181)</f>
        <v>2</v>
      </c>
      <c r="N169" s="501"/>
      <c r="O169" s="501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26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26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26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26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26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26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26"/>
    </row>
    <row r="170" spans="2:50" ht="14.25" hidden="1" customHeight="1" outlineLevel="1">
      <c r="B170" s="501"/>
      <c r="C170" s="203">
        <v>4</v>
      </c>
      <c r="D170" s="206"/>
      <c r="E170" s="203"/>
      <c r="F170" s="203"/>
      <c r="G170" s="208"/>
      <c r="H170" s="526"/>
      <c r="I170" s="209"/>
      <c r="J170" s="209"/>
      <c r="K170" s="210"/>
      <c r="L170" s="527"/>
      <c r="M170" s="209"/>
      <c r="N170" s="501"/>
      <c r="O170" s="501"/>
      <c r="P170" s="203"/>
      <c r="Q170" s="203"/>
      <c r="R170" s="208"/>
      <c r="S170" s="205"/>
      <c r="T170" s="526"/>
      <c r="U170" s="203"/>
      <c r="V170" s="203"/>
      <c r="W170" s="208"/>
      <c r="X170" s="205"/>
      <c r="Y170" s="526"/>
      <c r="Z170" s="203"/>
      <c r="AA170" s="203"/>
      <c r="AB170" s="208"/>
      <c r="AC170" s="205"/>
      <c r="AD170" s="526"/>
      <c r="AE170" s="203"/>
      <c r="AF170" s="203"/>
      <c r="AG170" s="208"/>
      <c r="AH170" s="205"/>
      <c r="AI170" s="526"/>
      <c r="AJ170" s="203"/>
      <c r="AK170" s="203"/>
      <c r="AL170" s="208"/>
      <c r="AM170" s="205"/>
      <c r="AN170" s="526"/>
      <c r="AO170" s="203"/>
      <c r="AP170" s="203"/>
      <c r="AQ170" s="208"/>
      <c r="AR170" s="205"/>
      <c r="AS170" s="526"/>
      <c r="AT170" s="203"/>
      <c r="AU170" s="203"/>
      <c r="AV170" s="208"/>
      <c r="AW170" s="205"/>
      <c r="AX170" s="526"/>
    </row>
    <row r="171" spans="2:50" ht="14.25" hidden="1" customHeight="1" outlineLevel="1">
      <c r="B171" s="501"/>
      <c r="C171" s="203">
        <v>5</v>
      </c>
      <c r="D171" s="206"/>
      <c r="E171" s="203"/>
      <c r="F171" s="203"/>
      <c r="G171" s="208"/>
      <c r="H171" s="526"/>
      <c r="I171" s="209"/>
      <c r="J171" s="209"/>
      <c r="K171" s="210"/>
      <c r="L171" s="527"/>
      <c r="M171" s="209"/>
      <c r="N171" s="501"/>
      <c r="O171" s="501"/>
      <c r="P171" s="203"/>
      <c r="Q171" s="203"/>
      <c r="R171" s="208"/>
      <c r="S171" s="205"/>
      <c r="T171" s="526"/>
      <c r="U171" s="203"/>
      <c r="V171" s="203"/>
      <c r="W171" s="208"/>
      <c r="X171" s="205"/>
      <c r="Y171" s="526"/>
      <c r="Z171" s="203"/>
      <c r="AA171" s="203"/>
      <c r="AB171" s="208"/>
      <c r="AC171" s="205"/>
      <c r="AD171" s="526"/>
      <c r="AE171" s="203"/>
      <c r="AF171" s="203"/>
      <c r="AG171" s="208"/>
      <c r="AH171" s="205"/>
      <c r="AI171" s="526"/>
      <c r="AJ171" s="203"/>
      <c r="AK171" s="203"/>
      <c r="AL171" s="208"/>
      <c r="AM171" s="205"/>
      <c r="AN171" s="526"/>
      <c r="AO171" s="203"/>
      <c r="AP171" s="203"/>
      <c r="AQ171" s="208"/>
      <c r="AR171" s="205"/>
      <c r="AS171" s="526"/>
      <c r="AT171" s="203"/>
      <c r="AU171" s="203"/>
      <c r="AV171" s="208"/>
      <c r="AW171" s="205"/>
      <c r="AX171" s="526"/>
    </row>
    <row r="172" spans="2:50" ht="14.25" hidden="1" customHeight="1" outlineLevel="1">
      <c r="B172" s="501"/>
      <c r="C172" s="203">
        <v>6</v>
      </c>
      <c r="D172" s="206"/>
      <c r="E172" s="203"/>
      <c r="F172" s="203"/>
      <c r="G172" s="208"/>
      <c r="H172" s="526"/>
      <c r="I172" s="209"/>
      <c r="J172" s="209"/>
      <c r="K172" s="210"/>
      <c r="L172" s="527"/>
      <c r="M172" s="209"/>
      <c r="N172" s="501"/>
      <c r="O172" s="501"/>
      <c r="P172" s="203"/>
      <c r="Q172" s="203"/>
      <c r="R172" s="208"/>
      <c r="S172" s="205"/>
      <c r="T172" s="526"/>
      <c r="U172" s="203"/>
      <c r="V172" s="203"/>
      <c r="W172" s="208"/>
      <c r="X172" s="205"/>
      <c r="Y172" s="526"/>
      <c r="Z172" s="203"/>
      <c r="AA172" s="203"/>
      <c r="AB172" s="208"/>
      <c r="AC172" s="205"/>
      <c r="AD172" s="526"/>
      <c r="AE172" s="203"/>
      <c r="AF172" s="203"/>
      <c r="AG172" s="208"/>
      <c r="AH172" s="205"/>
      <c r="AI172" s="526"/>
      <c r="AJ172" s="203"/>
      <c r="AK172" s="203"/>
      <c r="AL172" s="208"/>
      <c r="AM172" s="205"/>
      <c r="AN172" s="526"/>
      <c r="AO172" s="203"/>
      <c r="AP172" s="203"/>
      <c r="AQ172" s="208"/>
      <c r="AR172" s="205"/>
      <c r="AS172" s="526"/>
      <c r="AT172" s="203"/>
      <c r="AU172" s="203"/>
      <c r="AV172" s="208"/>
      <c r="AW172" s="205"/>
      <c r="AX172" s="526"/>
    </row>
    <row r="173" spans="2:50" ht="14.25" hidden="1" customHeight="1" outlineLevel="1">
      <c r="B173" s="501"/>
      <c r="C173" s="203">
        <v>7</v>
      </c>
      <c r="D173" s="206"/>
      <c r="E173" s="203"/>
      <c r="F173" s="203"/>
      <c r="G173" s="208"/>
      <c r="H173" s="526"/>
      <c r="I173" s="209"/>
      <c r="J173" s="209"/>
      <c r="K173" s="210"/>
      <c r="L173" s="527"/>
      <c r="M173" s="209"/>
      <c r="N173" s="501"/>
      <c r="O173" s="501"/>
      <c r="P173" s="203"/>
      <c r="Q173" s="203"/>
      <c r="R173" s="208"/>
      <c r="S173" s="205"/>
      <c r="T173" s="526"/>
      <c r="U173" s="203"/>
      <c r="V173" s="203"/>
      <c r="W173" s="208"/>
      <c r="X173" s="205"/>
      <c r="Y173" s="526"/>
      <c r="Z173" s="203"/>
      <c r="AA173" s="203"/>
      <c r="AB173" s="208"/>
      <c r="AC173" s="205"/>
      <c r="AD173" s="526"/>
      <c r="AE173" s="203"/>
      <c r="AF173" s="203"/>
      <c r="AG173" s="208"/>
      <c r="AH173" s="205"/>
      <c r="AI173" s="526"/>
      <c r="AJ173" s="203"/>
      <c r="AK173" s="203"/>
      <c r="AL173" s="208"/>
      <c r="AM173" s="205"/>
      <c r="AN173" s="526"/>
      <c r="AO173" s="203"/>
      <c r="AP173" s="203"/>
      <c r="AQ173" s="208"/>
      <c r="AR173" s="205"/>
      <c r="AS173" s="526"/>
      <c r="AT173" s="203"/>
      <c r="AU173" s="203"/>
      <c r="AV173" s="208"/>
      <c r="AW173" s="205"/>
      <c r="AX173" s="526"/>
    </row>
    <row r="174" spans="2:50" ht="14.25" hidden="1" customHeight="1" outlineLevel="1">
      <c r="B174" s="501"/>
      <c r="C174" s="203">
        <v>8</v>
      </c>
      <c r="D174" s="206"/>
      <c r="E174" s="203"/>
      <c r="F174" s="203"/>
      <c r="G174" s="208"/>
      <c r="H174" s="526"/>
      <c r="I174" s="209"/>
      <c r="J174" s="209"/>
      <c r="K174" s="210"/>
      <c r="L174" s="527"/>
      <c r="M174" s="209"/>
      <c r="N174" s="501"/>
      <c r="O174" s="501"/>
      <c r="P174" s="203"/>
      <c r="Q174" s="203"/>
      <c r="R174" s="208"/>
      <c r="S174" s="205"/>
      <c r="T174" s="526"/>
      <c r="U174" s="203"/>
      <c r="V174" s="203"/>
      <c r="W174" s="208"/>
      <c r="X174" s="205"/>
      <c r="Y174" s="526"/>
      <c r="Z174" s="203"/>
      <c r="AA174" s="203"/>
      <c r="AB174" s="208"/>
      <c r="AC174" s="205"/>
      <c r="AD174" s="526"/>
      <c r="AE174" s="203"/>
      <c r="AF174" s="203"/>
      <c r="AG174" s="208"/>
      <c r="AH174" s="205"/>
      <c r="AI174" s="526"/>
      <c r="AJ174" s="203"/>
      <c r="AK174" s="203"/>
      <c r="AL174" s="208"/>
      <c r="AM174" s="205"/>
      <c r="AN174" s="526"/>
      <c r="AO174" s="203"/>
      <c r="AP174" s="203"/>
      <c r="AQ174" s="208"/>
      <c r="AR174" s="205"/>
      <c r="AS174" s="526"/>
      <c r="AT174" s="203"/>
      <c r="AU174" s="203"/>
      <c r="AV174" s="208"/>
      <c r="AW174" s="205"/>
      <c r="AX174" s="526"/>
    </row>
    <row r="175" spans="2:50" ht="14.25" hidden="1" customHeight="1" outlineLevel="1">
      <c r="B175" s="501"/>
      <c r="C175" s="203">
        <v>9</v>
      </c>
      <c r="D175" s="206"/>
      <c r="E175" s="203"/>
      <c r="F175" s="203"/>
      <c r="G175" s="208"/>
      <c r="H175" s="526"/>
      <c r="I175" s="209"/>
      <c r="J175" s="209"/>
      <c r="K175" s="210"/>
      <c r="L175" s="527"/>
      <c r="M175" s="209"/>
      <c r="N175" s="501"/>
      <c r="O175" s="501"/>
      <c r="P175" s="203"/>
      <c r="Q175" s="203"/>
      <c r="R175" s="208"/>
      <c r="S175" s="205"/>
      <c r="T175" s="526"/>
      <c r="U175" s="203"/>
      <c r="V175" s="203"/>
      <c r="W175" s="208"/>
      <c r="X175" s="205"/>
      <c r="Y175" s="526"/>
      <c r="Z175" s="203"/>
      <c r="AA175" s="203"/>
      <c r="AB175" s="208"/>
      <c r="AC175" s="205"/>
      <c r="AD175" s="526"/>
      <c r="AE175" s="203"/>
      <c r="AF175" s="203"/>
      <c r="AG175" s="208"/>
      <c r="AH175" s="205"/>
      <c r="AI175" s="526"/>
      <c r="AJ175" s="203"/>
      <c r="AK175" s="203"/>
      <c r="AL175" s="208"/>
      <c r="AM175" s="205"/>
      <c r="AN175" s="526"/>
      <c r="AO175" s="203"/>
      <c r="AP175" s="203"/>
      <c r="AQ175" s="208"/>
      <c r="AR175" s="205"/>
      <c r="AS175" s="526"/>
      <c r="AT175" s="203"/>
      <c r="AU175" s="203"/>
      <c r="AV175" s="208"/>
      <c r="AW175" s="205"/>
      <c r="AX175" s="526"/>
    </row>
    <row r="176" spans="2:50" ht="14.25" hidden="1" customHeight="1" outlineLevel="1">
      <c r="B176" s="501"/>
      <c r="C176" s="203">
        <v>10</v>
      </c>
      <c r="D176" s="206"/>
      <c r="E176" s="203"/>
      <c r="F176" s="203"/>
      <c r="G176" s="208"/>
      <c r="H176" s="526"/>
      <c r="I176" s="209"/>
      <c r="J176" s="209"/>
      <c r="K176" s="210"/>
      <c r="L176" s="527"/>
      <c r="M176" s="209"/>
      <c r="N176" s="501"/>
      <c r="O176" s="501"/>
      <c r="P176" s="203"/>
      <c r="Q176" s="203"/>
      <c r="R176" s="208"/>
      <c r="S176" s="205"/>
      <c r="T176" s="526"/>
      <c r="U176" s="203"/>
      <c r="V176" s="203"/>
      <c r="W176" s="208"/>
      <c r="X176" s="205"/>
      <c r="Y176" s="526"/>
      <c r="Z176" s="203"/>
      <c r="AA176" s="203"/>
      <c r="AB176" s="208"/>
      <c r="AC176" s="205"/>
      <c r="AD176" s="526"/>
      <c r="AE176" s="203"/>
      <c r="AF176" s="203"/>
      <c r="AG176" s="208"/>
      <c r="AH176" s="205"/>
      <c r="AI176" s="526"/>
      <c r="AJ176" s="203"/>
      <c r="AK176" s="203"/>
      <c r="AL176" s="208"/>
      <c r="AM176" s="205"/>
      <c r="AN176" s="526"/>
      <c r="AO176" s="203"/>
      <c r="AP176" s="203"/>
      <c r="AQ176" s="208"/>
      <c r="AR176" s="205"/>
      <c r="AS176" s="526"/>
      <c r="AT176" s="203"/>
      <c r="AU176" s="203"/>
      <c r="AV176" s="208"/>
      <c r="AW176" s="205"/>
      <c r="AX176" s="526"/>
    </row>
    <row r="177" spans="2:50" ht="14.25" hidden="1" customHeight="1" outlineLevel="1">
      <c r="B177" s="501"/>
      <c r="C177" s="203">
        <v>11</v>
      </c>
      <c r="D177" s="206"/>
      <c r="E177" s="203"/>
      <c r="F177" s="203"/>
      <c r="G177" s="208"/>
      <c r="H177" s="526"/>
      <c r="I177" s="209"/>
      <c r="J177" s="209"/>
      <c r="K177" s="210"/>
      <c r="L177" s="527"/>
      <c r="M177" s="209"/>
      <c r="N177" s="501"/>
      <c r="O177" s="501"/>
      <c r="P177" s="203"/>
      <c r="Q177" s="203"/>
      <c r="R177" s="208"/>
      <c r="S177" s="205"/>
      <c r="T177" s="526"/>
      <c r="U177" s="203"/>
      <c r="V177" s="203"/>
      <c r="W177" s="208"/>
      <c r="X177" s="205"/>
      <c r="Y177" s="526"/>
      <c r="Z177" s="203"/>
      <c r="AA177" s="203"/>
      <c r="AB177" s="208"/>
      <c r="AC177" s="205"/>
      <c r="AD177" s="526"/>
      <c r="AE177" s="203"/>
      <c r="AF177" s="203"/>
      <c r="AG177" s="208"/>
      <c r="AH177" s="205"/>
      <c r="AI177" s="526"/>
      <c r="AJ177" s="203"/>
      <c r="AK177" s="203"/>
      <c r="AL177" s="208"/>
      <c r="AM177" s="205"/>
      <c r="AN177" s="526"/>
      <c r="AO177" s="203"/>
      <c r="AP177" s="203"/>
      <c r="AQ177" s="208"/>
      <c r="AR177" s="205"/>
      <c r="AS177" s="526"/>
      <c r="AT177" s="203"/>
      <c r="AU177" s="203"/>
      <c r="AV177" s="208"/>
      <c r="AW177" s="205"/>
      <c r="AX177" s="526"/>
    </row>
    <row r="178" spans="2:50" ht="14.25" hidden="1" customHeight="1" outlineLevel="1">
      <c r="B178" s="501"/>
      <c r="C178" s="203">
        <v>12</v>
      </c>
      <c r="D178" s="206"/>
      <c r="E178" s="203"/>
      <c r="F178" s="203"/>
      <c r="G178" s="208"/>
      <c r="H178" s="526"/>
      <c r="I178" s="209"/>
      <c r="J178" s="209"/>
      <c r="K178" s="210"/>
      <c r="L178" s="527"/>
      <c r="M178" s="209"/>
      <c r="N178" s="501"/>
      <c r="O178" s="501"/>
      <c r="P178" s="203"/>
      <c r="Q178" s="203"/>
      <c r="R178" s="208"/>
      <c r="S178" s="205"/>
      <c r="T178" s="526"/>
      <c r="U178" s="203"/>
      <c r="V178" s="203"/>
      <c r="W178" s="208"/>
      <c r="X178" s="205"/>
      <c r="Y178" s="526"/>
      <c r="Z178" s="203"/>
      <c r="AA178" s="203"/>
      <c r="AB178" s="208"/>
      <c r="AC178" s="205"/>
      <c r="AD178" s="526"/>
      <c r="AE178" s="203"/>
      <c r="AF178" s="203"/>
      <c r="AG178" s="208"/>
      <c r="AH178" s="205"/>
      <c r="AI178" s="526"/>
      <c r="AJ178" s="203"/>
      <c r="AK178" s="203"/>
      <c r="AL178" s="208"/>
      <c r="AM178" s="205"/>
      <c r="AN178" s="526"/>
      <c r="AO178" s="203"/>
      <c r="AP178" s="203"/>
      <c r="AQ178" s="208"/>
      <c r="AR178" s="205"/>
      <c r="AS178" s="526"/>
      <c r="AT178" s="203"/>
      <c r="AU178" s="203"/>
      <c r="AV178" s="208"/>
      <c r="AW178" s="205"/>
      <c r="AX178" s="526"/>
    </row>
    <row r="179" spans="2:50" ht="14.25" hidden="1" customHeight="1" outlineLevel="1">
      <c r="B179" s="501"/>
      <c r="C179" s="203">
        <v>13</v>
      </c>
      <c r="D179" s="206"/>
      <c r="E179" s="203"/>
      <c r="F179" s="203"/>
      <c r="G179" s="208"/>
      <c r="H179" s="526"/>
      <c r="I179" s="209"/>
      <c r="J179" s="209"/>
      <c r="K179" s="210"/>
      <c r="L179" s="527"/>
      <c r="M179" s="209"/>
      <c r="N179" s="501"/>
      <c r="O179" s="501"/>
      <c r="P179" s="203"/>
      <c r="Q179" s="203"/>
      <c r="R179" s="208"/>
      <c r="S179" s="205"/>
      <c r="T179" s="526"/>
      <c r="U179" s="203"/>
      <c r="V179" s="203"/>
      <c r="W179" s="208"/>
      <c r="X179" s="205"/>
      <c r="Y179" s="526"/>
      <c r="Z179" s="203"/>
      <c r="AA179" s="203"/>
      <c r="AB179" s="208"/>
      <c r="AC179" s="205"/>
      <c r="AD179" s="526"/>
      <c r="AE179" s="203"/>
      <c r="AF179" s="203"/>
      <c r="AG179" s="208"/>
      <c r="AH179" s="205"/>
      <c r="AI179" s="526"/>
      <c r="AJ179" s="203"/>
      <c r="AK179" s="203"/>
      <c r="AL179" s="208"/>
      <c r="AM179" s="205"/>
      <c r="AN179" s="526"/>
      <c r="AO179" s="203"/>
      <c r="AP179" s="203"/>
      <c r="AQ179" s="208"/>
      <c r="AR179" s="205"/>
      <c r="AS179" s="526"/>
      <c r="AT179" s="203"/>
      <c r="AU179" s="203"/>
      <c r="AV179" s="208"/>
      <c r="AW179" s="205"/>
      <c r="AX179" s="526"/>
    </row>
    <row r="180" spans="2:50" ht="14.25" hidden="1" customHeight="1" outlineLevel="1">
      <c r="B180" s="501"/>
      <c r="C180" s="203">
        <v>14</v>
      </c>
      <c r="D180" s="206"/>
      <c r="E180" s="203"/>
      <c r="F180" s="203"/>
      <c r="G180" s="208"/>
      <c r="H180" s="526"/>
      <c r="I180" s="209"/>
      <c r="J180" s="209"/>
      <c r="K180" s="210"/>
      <c r="L180" s="527"/>
      <c r="M180" s="209"/>
      <c r="N180" s="501"/>
      <c r="O180" s="501"/>
      <c r="P180" s="203"/>
      <c r="Q180" s="203"/>
      <c r="R180" s="208"/>
      <c r="S180" s="205"/>
      <c r="T180" s="526"/>
      <c r="U180" s="203"/>
      <c r="V180" s="203"/>
      <c r="W180" s="208"/>
      <c r="X180" s="205"/>
      <c r="Y180" s="526"/>
      <c r="Z180" s="203"/>
      <c r="AA180" s="203"/>
      <c r="AB180" s="208"/>
      <c r="AC180" s="205"/>
      <c r="AD180" s="526"/>
      <c r="AE180" s="203"/>
      <c r="AF180" s="203"/>
      <c r="AG180" s="208"/>
      <c r="AH180" s="205"/>
      <c r="AI180" s="526"/>
      <c r="AJ180" s="203"/>
      <c r="AK180" s="203"/>
      <c r="AL180" s="208"/>
      <c r="AM180" s="205"/>
      <c r="AN180" s="526"/>
      <c r="AO180" s="203"/>
      <c r="AP180" s="203"/>
      <c r="AQ180" s="208"/>
      <c r="AR180" s="205"/>
      <c r="AS180" s="526"/>
      <c r="AT180" s="203"/>
      <c r="AU180" s="203"/>
      <c r="AV180" s="208"/>
      <c r="AW180" s="205"/>
      <c r="AX180" s="526"/>
    </row>
    <row r="181" spans="2:50" ht="14.25" hidden="1" customHeight="1" outlineLevel="1">
      <c r="B181" s="501"/>
      <c r="C181" s="203">
        <v>15</v>
      </c>
      <c r="D181" s="206"/>
      <c r="E181" s="203"/>
      <c r="F181" s="203"/>
      <c r="G181" s="208"/>
      <c r="H181" s="526"/>
      <c r="I181" s="209"/>
      <c r="J181" s="209"/>
      <c r="K181" s="210"/>
      <c r="L181" s="527"/>
      <c r="M181" s="209"/>
      <c r="N181" s="501"/>
      <c r="O181" s="501"/>
      <c r="P181" s="203"/>
      <c r="Q181" s="207"/>
      <c r="R181" s="208"/>
      <c r="S181" s="205"/>
      <c r="T181" s="526"/>
      <c r="U181" s="203"/>
      <c r="V181" s="203"/>
      <c r="W181" s="208"/>
      <c r="X181" s="205"/>
      <c r="Y181" s="526"/>
      <c r="Z181" s="203"/>
      <c r="AA181" s="203"/>
      <c r="AB181" s="208"/>
      <c r="AC181" s="205"/>
      <c r="AD181" s="526"/>
      <c r="AE181" s="203"/>
      <c r="AF181" s="203"/>
      <c r="AG181" s="208"/>
      <c r="AH181" s="205"/>
      <c r="AI181" s="526"/>
      <c r="AJ181" s="203"/>
      <c r="AK181" s="203"/>
      <c r="AL181" s="208"/>
      <c r="AM181" s="205"/>
      <c r="AN181" s="526"/>
      <c r="AO181" s="203"/>
      <c r="AP181" s="203"/>
      <c r="AQ181" s="208"/>
      <c r="AR181" s="205"/>
      <c r="AS181" s="526"/>
      <c r="AT181" s="203"/>
      <c r="AU181" s="203"/>
      <c r="AV181" s="208"/>
      <c r="AW181" s="205"/>
      <c r="AX181" s="526"/>
    </row>
    <row r="182" spans="2:50" ht="14.25" customHeight="1" collapsed="1">
      <c r="B182" s="540" t="s">
        <v>215</v>
      </c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1"/>
      <c r="N182" s="553" t="s">
        <v>130</v>
      </c>
      <c r="O182" s="553" t="s">
        <v>77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17">U182+1</f>
        <v>45932</v>
      </c>
      <c r="AA182" s="588"/>
      <c r="AB182" s="588"/>
      <c r="AC182" s="588"/>
      <c r="AD182" s="588"/>
      <c r="AE182" s="589">
        <f t="shared" ref="AE182" si="218">Z182+1</f>
        <v>45933</v>
      </c>
      <c r="AF182" s="590"/>
      <c r="AG182" s="590"/>
      <c r="AH182" s="590"/>
      <c r="AI182" s="590"/>
      <c r="AJ182" s="591">
        <f t="shared" ref="AJ182" si="219">AE182+1</f>
        <v>45934</v>
      </c>
      <c r="AK182" s="592"/>
      <c r="AL182" s="592"/>
      <c r="AM182" s="592"/>
      <c r="AN182" s="593"/>
      <c r="AO182" s="589">
        <f t="shared" ref="AO182" si="220">AJ182+1</f>
        <v>45935</v>
      </c>
      <c r="AP182" s="590"/>
      <c r="AQ182" s="590"/>
      <c r="AR182" s="590"/>
      <c r="AS182" s="590"/>
      <c r="AT182" s="591">
        <f t="shared" ref="AT182" si="221">AO182+1</f>
        <v>45936</v>
      </c>
      <c r="AU182" s="592"/>
      <c r="AV182" s="592"/>
      <c r="AW182" s="592"/>
      <c r="AX182" s="593"/>
    </row>
    <row r="183" spans="2:50" ht="14.25" customHeight="1"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3"/>
      <c r="N183" s="555"/>
      <c r="O183" s="555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2">Z182</f>
        <v>45932</v>
      </c>
      <c r="AA183" s="594"/>
      <c r="AB183" s="594"/>
      <c r="AC183" s="594"/>
      <c r="AD183" s="594"/>
      <c r="AE183" s="595">
        <f t="shared" ref="AE183" si="223">AE182</f>
        <v>45933</v>
      </c>
      <c r="AF183" s="595"/>
      <c r="AG183" s="595"/>
      <c r="AH183" s="595"/>
      <c r="AI183" s="595"/>
      <c r="AJ183" s="596">
        <f t="shared" ref="AJ183" si="224">AJ182</f>
        <v>45934</v>
      </c>
      <c r="AK183" s="597"/>
      <c r="AL183" s="597"/>
      <c r="AM183" s="597"/>
      <c r="AN183" s="598"/>
      <c r="AO183" s="595">
        <f t="shared" ref="AO183" si="225">AO182</f>
        <v>45935</v>
      </c>
      <c r="AP183" s="595"/>
      <c r="AQ183" s="595"/>
      <c r="AR183" s="595"/>
      <c r="AS183" s="595"/>
      <c r="AT183" s="596">
        <f t="shared" ref="AT183" si="226">AT182</f>
        <v>45936</v>
      </c>
      <c r="AU183" s="597"/>
      <c r="AV183" s="597"/>
      <c r="AW183" s="597"/>
      <c r="AX183" s="598"/>
    </row>
    <row r="184" spans="2:50" ht="14.25" customHeight="1">
      <c r="B184" s="501" t="s">
        <v>131</v>
      </c>
      <c r="C184" s="501" t="s">
        <v>132</v>
      </c>
      <c r="D184" s="501"/>
      <c r="E184" s="501" t="s">
        <v>133</v>
      </c>
      <c r="F184" s="501"/>
      <c r="G184" s="501"/>
      <c r="H184" s="501" t="s">
        <v>134</v>
      </c>
      <c r="I184" s="529" t="s">
        <v>135</v>
      </c>
      <c r="J184" s="529"/>
      <c r="K184" s="529"/>
      <c r="L184" s="529" t="s">
        <v>134</v>
      </c>
      <c r="M184" s="529" t="s">
        <v>136</v>
      </c>
      <c r="N184" s="501"/>
      <c r="O184" s="501" t="s">
        <v>137</v>
      </c>
      <c r="P184" s="501" t="s">
        <v>138</v>
      </c>
      <c r="Q184" s="501"/>
      <c r="R184" s="501"/>
      <c r="S184" s="501"/>
      <c r="T184" s="501" t="s">
        <v>134</v>
      </c>
      <c r="U184" s="501" t="s">
        <v>138</v>
      </c>
      <c r="V184" s="501"/>
      <c r="W184" s="501"/>
      <c r="X184" s="501"/>
      <c r="Y184" s="501" t="s">
        <v>134</v>
      </c>
      <c r="Z184" s="501" t="s">
        <v>138</v>
      </c>
      <c r="AA184" s="501"/>
      <c r="AB184" s="501"/>
      <c r="AC184" s="501"/>
      <c r="AD184" s="501" t="s">
        <v>134</v>
      </c>
      <c r="AE184" s="501" t="s">
        <v>138</v>
      </c>
      <c r="AF184" s="501"/>
      <c r="AG184" s="501"/>
      <c r="AH184" s="501"/>
      <c r="AI184" s="501" t="s">
        <v>134</v>
      </c>
      <c r="AJ184" s="501" t="s">
        <v>138</v>
      </c>
      <c r="AK184" s="501"/>
      <c r="AL184" s="501"/>
      <c r="AM184" s="501"/>
      <c r="AN184" s="501" t="s">
        <v>134</v>
      </c>
      <c r="AO184" s="501" t="s">
        <v>138</v>
      </c>
      <c r="AP184" s="501"/>
      <c r="AQ184" s="501"/>
      <c r="AR184" s="501"/>
      <c r="AS184" s="501" t="s">
        <v>134</v>
      </c>
      <c r="AT184" s="501" t="s">
        <v>138</v>
      </c>
      <c r="AU184" s="501"/>
      <c r="AV184" s="501"/>
      <c r="AW184" s="501"/>
      <c r="AX184" s="501" t="s">
        <v>134</v>
      </c>
    </row>
    <row r="185" spans="2:50" ht="14.25" customHeight="1">
      <c r="B185" s="501"/>
      <c r="C185" s="501"/>
      <c r="D185" s="501"/>
      <c r="E185" s="501" t="s">
        <v>139</v>
      </c>
      <c r="F185" s="501"/>
      <c r="G185" s="501"/>
      <c r="H185" s="501"/>
      <c r="I185" s="529" t="s">
        <v>139</v>
      </c>
      <c r="J185" s="529"/>
      <c r="K185" s="529"/>
      <c r="L185" s="529"/>
      <c r="M185" s="529"/>
      <c r="N185" s="501"/>
      <c r="O185" s="501"/>
      <c r="P185" s="501" t="s">
        <v>140</v>
      </c>
      <c r="Q185" s="501"/>
      <c r="R185" s="501"/>
      <c r="S185" s="501"/>
      <c r="T185" s="501"/>
      <c r="U185" s="501" t="s">
        <v>140</v>
      </c>
      <c r="V185" s="501"/>
      <c r="W185" s="501"/>
      <c r="X185" s="501"/>
      <c r="Y185" s="501"/>
      <c r="Z185" s="501" t="s">
        <v>140</v>
      </c>
      <c r="AA185" s="501"/>
      <c r="AB185" s="501"/>
      <c r="AC185" s="501"/>
      <c r="AD185" s="501"/>
      <c r="AE185" s="501" t="s">
        <v>140</v>
      </c>
      <c r="AF185" s="501"/>
      <c r="AG185" s="501"/>
      <c r="AH185" s="501"/>
      <c r="AI185" s="501"/>
      <c r="AJ185" s="501" t="s">
        <v>140</v>
      </c>
      <c r="AK185" s="501"/>
      <c r="AL185" s="501"/>
      <c r="AM185" s="501"/>
      <c r="AN185" s="501"/>
      <c r="AO185" s="501" t="s">
        <v>140</v>
      </c>
      <c r="AP185" s="501"/>
      <c r="AQ185" s="501"/>
      <c r="AR185" s="501"/>
      <c r="AS185" s="501"/>
      <c r="AT185" s="501" t="s">
        <v>140</v>
      </c>
      <c r="AU185" s="501"/>
      <c r="AV185" s="501"/>
      <c r="AW185" s="501"/>
      <c r="AX185" s="501"/>
    </row>
    <row r="186" spans="2:50" ht="14.25" customHeight="1">
      <c r="B186" s="501"/>
      <c r="C186" s="501"/>
      <c r="D186" s="501"/>
      <c r="E186" s="203" t="s">
        <v>141</v>
      </c>
      <c r="F186" s="203" t="s">
        <v>142</v>
      </c>
      <c r="G186" s="203" t="s">
        <v>143</v>
      </c>
      <c r="H186" s="501"/>
      <c r="I186" s="204" t="s">
        <v>141</v>
      </c>
      <c r="J186" s="204" t="s">
        <v>142</v>
      </c>
      <c r="K186" s="204" t="s">
        <v>143</v>
      </c>
      <c r="L186" s="529"/>
      <c r="M186" s="529"/>
      <c r="N186" s="501"/>
      <c r="O186" s="501"/>
      <c r="P186" s="203" t="s">
        <v>141</v>
      </c>
      <c r="Q186" s="203" t="s">
        <v>142</v>
      </c>
      <c r="R186" s="203" t="s">
        <v>143</v>
      </c>
      <c r="S186" s="205" t="s">
        <v>136</v>
      </c>
      <c r="T186" s="501"/>
      <c r="U186" s="203" t="s">
        <v>141</v>
      </c>
      <c r="V186" s="203" t="s">
        <v>142</v>
      </c>
      <c r="W186" s="203" t="s">
        <v>143</v>
      </c>
      <c r="X186" s="205" t="s">
        <v>136</v>
      </c>
      <c r="Y186" s="501"/>
      <c r="Z186" s="203" t="s">
        <v>141</v>
      </c>
      <c r="AA186" s="203" t="s">
        <v>142</v>
      </c>
      <c r="AB186" s="203" t="s">
        <v>143</v>
      </c>
      <c r="AC186" s="205" t="s">
        <v>136</v>
      </c>
      <c r="AD186" s="501"/>
      <c r="AE186" s="203" t="s">
        <v>141</v>
      </c>
      <c r="AF186" s="203" t="s">
        <v>142</v>
      </c>
      <c r="AG186" s="203" t="s">
        <v>143</v>
      </c>
      <c r="AH186" s="205" t="s">
        <v>136</v>
      </c>
      <c r="AI186" s="501"/>
      <c r="AJ186" s="203" t="s">
        <v>141</v>
      </c>
      <c r="AK186" s="203" t="s">
        <v>142</v>
      </c>
      <c r="AL186" s="203" t="s">
        <v>143</v>
      </c>
      <c r="AM186" s="205" t="s">
        <v>136</v>
      </c>
      <c r="AN186" s="501"/>
      <c r="AO186" s="203" t="s">
        <v>141</v>
      </c>
      <c r="AP186" s="203" t="s">
        <v>142</v>
      </c>
      <c r="AQ186" s="203" t="s">
        <v>143</v>
      </c>
      <c r="AR186" s="205" t="s">
        <v>136</v>
      </c>
      <c r="AS186" s="501"/>
      <c r="AT186" s="203" t="s">
        <v>141</v>
      </c>
      <c r="AU186" s="203" t="s">
        <v>142</v>
      </c>
      <c r="AV186" s="203" t="s">
        <v>143</v>
      </c>
      <c r="AW186" s="205" t="s">
        <v>136</v>
      </c>
      <c r="AX186" s="501"/>
    </row>
    <row r="187" spans="2:50" ht="14.25" customHeight="1">
      <c r="B187" s="501" t="s">
        <v>116</v>
      </c>
      <c r="C187" s="203">
        <v>1</v>
      </c>
      <c r="D187" s="206" t="s">
        <v>343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26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27">
        <f>IFERROR(AVERAGE(K187:K201),"-")</f>
        <v>75.538517232861551</v>
      </c>
      <c r="M187" s="209">
        <f>RANK(K187, K$187:$K$201)</f>
        <v>1</v>
      </c>
      <c r="N187" s="501"/>
      <c r="O187" s="501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26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26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26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26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26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26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26">
        <f>AVERAGE(AV187:AV201)</f>
        <v>77.605925837164691</v>
      </c>
    </row>
    <row r="188" spans="2:50" ht="14.25" customHeight="1">
      <c r="B188" s="501"/>
      <c r="C188" s="203">
        <v>2</v>
      </c>
      <c r="D188" s="206" t="s">
        <v>342</v>
      </c>
      <c r="E188" s="203">
        <v>22</v>
      </c>
      <c r="F188" s="203">
        <v>1800</v>
      </c>
      <c r="G188" s="208">
        <f t="shared" si="227"/>
        <v>81.818181818181813</v>
      </c>
      <c r="H188" s="526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27"/>
      <c r="M188" s="209">
        <f>RANK(K188, K$187:$K$201)</f>
        <v>3</v>
      </c>
      <c r="N188" s="501"/>
      <c r="O188" s="501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26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26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26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26"/>
      <c r="AJ188" s="207"/>
      <c r="AK188" s="207"/>
      <c r="AL188" s="208"/>
      <c r="AM188" s="205"/>
      <c r="AN188" s="526"/>
      <c r="AO188" s="207"/>
      <c r="AP188" s="207"/>
      <c r="AQ188" s="208"/>
      <c r="AR188" s="205"/>
      <c r="AS188" s="526"/>
      <c r="AT188" s="207"/>
      <c r="AU188" s="207"/>
      <c r="AV188" s="208"/>
      <c r="AW188" s="205"/>
      <c r="AX188" s="526"/>
    </row>
    <row r="189" spans="2:50" ht="14.25" customHeight="1">
      <c r="B189" s="501"/>
      <c r="C189" s="203">
        <v>3</v>
      </c>
      <c r="D189" s="206" t="s">
        <v>345</v>
      </c>
      <c r="E189" s="203">
        <v>20</v>
      </c>
      <c r="F189" s="203">
        <v>1800</v>
      </c>
      <c r="G189" s="208">
        <f t="shared" si="227"/>
        <v>90</v>
      </c>
      <c r="H189" s="526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27"/>
      <c r="M189" s="209">
        <f>RANK(K189, K$187:$K$201)</f>
        <v>2</v>
      </c>
      <c r="N189" s="501"/>
      <c r="O189" s="501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26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26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26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26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26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26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26"/>
    </row>
    <row r="190" spans="2:50" ht="14.25" customHeight="1">
      <c r="B190" s="501"/>
      <c r="C190" s="203">
        <v>4</v>
      </c>
      <c r="D190" s="206" t="s">
        <v>346</v>
      </c>
      <c r="E190" s="203">
        <v>22</v>
      </c>
      <c r="F190" s="203">
        <v>1800</v>
      </c>
      <c r="G190" s="208">
        <f t="shared" si="227"/>
        <v>81.818181818181813</v>
      </c>
      <c r="H190" s="526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27"/>
      <c r="M190" s="209">
        <f>RANK(K190, K$187:$K$201)</f>
        <v>4</v>
      </c>
      <c r="N190" s="501"/>
      <c r="O190" s="501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26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26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26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26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26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26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26"/>
    </row>
    <row r="191" spans="2:50" ht="14.25" customHeight="1">
      <c r="B191" s="501"/>
      <c r="C191" s="203">
        <v>5</v>
      </c>
      <c r="D191" s="206"/>
      <c r="E191" s="203"/>
      <c r="F191" s="203"/>
      <c r="G191" s="208"/>
      <c r="H191" s="526"/>
      <c r="I191" s="209"/>
      <c r="J191" s="209"/>
      <c r="K191" s="210"/>
      <c r="L191" s="527"/>
      <c r="M191" s="209"/>
      <c r="N191" s="501"/>
      <c r="O191" s="501"/>
      <c r="P191" s="207"/>
      <c r="Q191" s="207"/>
      <c r="R191" s="208"/>
      <c r="S191" s="205"/>
      <c r="T191" s="526"/>
      <c r="U191" s="207"/>
      <c r="V191" s="207"/>
      <c r="W191" s="208"/>
      <c r="X191" s="205"/>
      <c r="Y191" s="526"/>
      <c r="Z191" s="207"/>
      <c r="AA191" s="207"/>
      <c r="AB191" s="208"/>
      <c r="AC191" s="205"/>
      <c r="AD191" s="526"/>
      <c r="AE191" s="207"/>
      <c r="AF191" s="207"/>
      <c r="AG191" s="208"/>
      <c r="AH191" s="205"/>
      <c r="AI191" s="526"/>
      <c r="AJ191" s="207"/>
      <c r="AK191" s="207"/>
      <c r="AL191" s="208"/>
      <c r="AM191" s="205"/>
      <c r="AN191" s="526"/>
      <c r="AO191" s="207"/>
      <c r="AP191" s="207"/>
      <c r="AQ191" s="208"/>
      <c r="AR191" s="205"/>
      <c r="AS191" s="526"/>
      <c r="AT191" s="207"/>
      <c r="AU191" s="207"/>
      <c r="AV191" s="208"/>
      <c r="AW191" s="205"/>
      <c r="AX191" s="526"/>
    </row>
    <row r="192" spans="2:50" ht="14.25" customHeight="1">
      <c r="B192" s="501"/>
      <c r="C192" s="203">
        <v>6</v>
      </c>
      <c r="D192" s="206"/>
      <c r="E192" s="203"/>
      <c r="F192" s="203"/>
      <c r="G192" s="208"/>
      <c r="H192" s="526"/>
      <c r="I192" s="209"/>
      <c r="J192" s="209"/>
      <c r="K192" s="210"/>
      <c r="L192" s="527"/>
      <c r="M192" s="209"/>
      <c r="N192" s="501"/>
      <c r="O192" s="501"/>
      <c r="P192" s="207"/>
      <c r="Q192" s="207"/>
      <c r="R192" s="208"/>
      <c r="S192" s="205"/>
      <c r="T192" s="526"/>
      <c r="U192" s="207"/>
      <c r="V192" s="207"/>
      <c r="W192" s="208"/>
      <c r="X192" s="205"/>
      <c r="Y192" s="526"/>
      <c r="Z192" s="207"/>
      <c r="AA192" s="207"/>
      <c r="AB192" s="208"/>
      <c r="AC192" s="205"/>
      <c r="AD192" s="526"/>
      <c r="AE192" s="207"/>
      <c r="AF192" s="207"/>
      <c r="AG192" s="208"/>
      <c r="AH192" s="205"/>
      <c r="AI192" s="526"/>
      <c r="AJ192" s="207"/>
      <c r="AK192" s="207"/>
      <c r="AL192" s="208"/>
      <c r="AM192" s="205"/>
      <c r="AN192" s="526"/>
      <c r="AO192" s="207"/>
      <c r="AP192" s="207"/>
      <c r="AQ192" s="208"/>
      <c r="AR192" s="205"/>
      <c r="AS192" s="526"/>
      <c r="AT192" s="207"/>
      <c r="AU192" s="207"/>
      <c r="AV192" s="208"/>
      <c r="AW192" s="205"/>
      <c r="AX192" s="526"/>
    </row>
    <row r="193" spans="2:50" ht="14.25" customHeight="1">
      <c r="B193" s="501"/>
      <c r="C193" s="203">
        <v>7</v>
      </c>
      <c r="D193" s="206"/>
      <c r="E193" s="203"/>
      <c r="F193" s="203"/>
      <c r="G193" s="208"/>
      <c r="H193" s="526"/>
      <c r="I193" s="209"/>
      <c r="J193" s="209"/>
      <c r="K193" s="210"/>
      <c r="L193" s="527"/>
      <c r="M193" s="209"/>
      <c r="N193" s="501"/>
      <c r="O193" s="501"/>
      <c r="P193" s="207"/>
      <c r="Q193" s="207"/>
      <c r="R193" s="208"/>
      <c r="S193" s="205"/>
      <c r="T193" s="526"/>
      <c r="U193" s="207"/>
      <c r="V193" s="207"/>
      <c r="W193" s="208"/>
      <c r="X193" s="205"/>
      <c r="Y193" s="526"/>
      <c r="Z193" s="207"/>
      <c r="AA193" s="207"/>
      <c r="AB193" s="208"/>
      <c r="AC193" s="205"/>
      <c r="AD193" s="526"/>
      <c r="AE193" s="207"/>
      <c r="AF193" s="207"/>
      <c r="AG193" s="208"/>
      <c r="AH193" s="205"/>
      <c r="AI193" s="526"/>
      <c r="AJ193" s="207"/>
      <c r="AK193" s="207"/>
      <c r="AL193" s="208"/>
      <c r="AM193" s="205"/>
      <c r="AN193" s="526"/>
      <c r="AO193" s="207"/>
      <c r="AP193" s="207"/>
      <c r="AQ193" s="208"/>
      <c r="AR193" s="205"/>
      <c r="AS193" s="526"/>
      <c r="AT193" s="207"/>
      <c r="AU193" s="207"/>
      <c r="AV193" s="208"/>
      <c r="AW193" s="205"/>
      <c r="AX193" s="526"/>
    </row>
    <row r="194" spans="2:50" ht="14.25" customHeight="1">
      <c r="B194" s="501"/>
      <c r="C194" s="203">
        <v>8</v>
      </c>
      <c r="D194" s="206"/>
      <c r="E194" s="203"/>
      <c r="F194" s="203"/>
      <c r="G194" s="208"/>
      <c r="H194" s="526"/>
      <c r="I194" s="209"/>
      <c r="J194" s="209"/>
      <c r="K194" s="210"/>
      <c r="L194" s="527"/>
      <c r="M194" s="209"/>
      <c r="N194" s="501"/>
      <c r="O194" s="501"/>
      <c r="P194" s="203"/>
      <c r="Q194" s="203"/>
      <c r="R194" s="208"/>
      <c r="S194" s="205"/>
      <c r="T194" s="526"/>
      <c r="U194" s="203"/>
      <c r="V194" s="203"/>
      <c r="W194" s="208"/>
      <c r="X194" s="205"/>
      <c r="Y194" s="526"/>
      <c r="Z194" s="203"/>
      <c r="AA194" s="203"/>
      <c r="AB194" s="208"/>
      <c r="AC194" s="205"/>
      <c r="AD194" s="526"/>
      <c r="AE194" s="203"/>
      <c r="AF194" s="203"/>
      <c r="AG194" s="208"/>
      <c r="AH194" s="205"/>
      <c r="AI194" s="526"/>
      <c r="AJ194" s="203"/>
      <c r="AK194" s="203"/>
      <c r="AL194" s="208"/>
      <c r="AM194" s="205"/>
      <c r="AN194" s="526"/>
      <c r="AO194" s="203"/>
      <c r="AP194" s="203"/>
      <c r="AQ194" s="208"/>
      <c r="AR194" s="205"/>
      <c r="AS194" s="526"/>
      <c r="AT194" s="203"/>
      <c r="AU194" s="203"/>
      <c r="AV194" s="208"/>
      <c r="AW194" s="205"/>
      <c r="AX194" s="526"/>
    </row>
    <row r="195" spans="2:50" ht="14.25" customHeight="1">
      <c r="B195" s="501"/>
      <c r="C195" s="203">
        <v>9</v>
      </c>
      <c r="D195" s="206"/>
      <c r="E195" s="203"/>
      <c r="F195" s="203"/>
      <c r="G195" s="208"/>
      <c r="H195" s="526"/>
      <c r="I195" s="209"/>
      <c r="J195" s="209"/>
      <c r="K195" s="210"/>
      <c r="L195" s="527"/>
      <c r="M195" s="209"/>
      <c r="N195" s="501"/>
      <c r="O195" s="501"/>
      <c r="P195" s="203"/>
      <c r="Q195" s="203"/>
      <c r="R195" s="208"/>
      <c r="S195" s="205"/>
      <c r="T195" s="526"/>
      <c r="U195" s="203"/>
      <c r="V195" s="203"/>
      <c r="W195" s="208"/>
      <c r="X195" s="205"/>
      <c r="Y195" s="526"/>
      <c r="Z195" s="203"/>
      <c r="AA195" s="203"/>
      <c r="AB195" s="208"/>
      <c r="AC195" s="205"/>
      <c r="AD195" s="526"/>
      <c r="AE195" s="203"/>
      <c r="AF195" s="203"/>
      <c r="AG195" s="208"/>
      <c r="AH195" s="205"/>
      <c r="AI195" s="526"/>
      <c r="AJ195" s="203"/>
      <c r="AK195" s="203"/>
      <c r="AL195" s="208"/>
      <c r="AM195" s="205"/>
      <c r="AN195" s="526"/>
      <c r="AO195" s="203"/>
      <c r="AP195" s="203"/>
      <c r="AQ195" s="208"/>
      <c r="AR195" s="205"/>
      <c r="AS195" s="526"/>
      <c r="AT195" s="203"/>
      <c r="AU195" s="203"/>
      <c r="AV195" s="208"/>
      <c r="AW195" s="205"/>
      <c r="AX195" s="526"/>
    </row>
    <row r="196" spans="2:50" ht="14.25" customHeight="1">
      <c r="B196" s="501"/>
      <c r="C196" s="203">
        <v>10</v>
      </c>
      <c r="D196" s="206"/>
      <c r="E196" s="203"/>
      <c r="F196" s="203"/>
      <c r="G196" s="208"/>
      <c r="H196" s="526"/>
      <c r="I196" s="209"/>
      <c r="J196" s="209"/>
      <c r="K196" s="210"/>
      <c r="L196" s="527"/>
      <c r="M196" s="209"/>
      <c r="N196" s="501"/>
      <c r="O196" s="501"/>
      <c r="P196" s="203"/>
      <c r="Q196" s="203"/>
      <c r="R196" s="208"/>
      <c r="S196" s="205"/>
      <c r="T196" s="526"/>
      <c r="U196" s="203"/>
      <c r="V196" s="203"/>
      <c r="W196" s="208"/>
      <c r="X196" s="205"/>
      <c r="Y196" s="526"/>
      <c r="Z196" s="203"/>
      <c r="AA196" s="203"/>
      <c r="AB196" s="208"/>
      <c r="AC196" s="205"/>
      <c r="AD196" s="526"/>
      <c r="AE196" s="203"/>
      <c r="AF196" s="203"/>
      <c r="AG196" s="208"/>
      <c r="AH196" s="205"/>
      <c r="AI196" s="526"/>
      <c r="AJ196" s="203"/>
      <c r="AK196" s="203"/>
      <c r="AL196" s="208"/>
      <c r="AM196" s="205"/>
      <c r="AN196" s="526"/>
      <c r="AO196" s="203"/>
      <c r="AP196" s="203"/>
      <c r="AQ196" s="208"/>
      <c r="AR196" s="205"/>
      <c r="AS196" s="526"/>
      <c r="AT196" s="203"/>
      <c r="AU196" s="203"/>
      <c r="AV196" s="208"/>
      <c r="AW196" s="205"/>
      <c r="AX196" s="526"/>
    </row>
    <row r="197" spans="2:50" ht="14.25" customHeight="1">
      <c r="B197" s="501"/>
      <c r="C197" s="203">
        <v>11</v>
      </c>
      <c r="D197" s="206"/>
      <c r="E197" s="203"/>
      <c r="F197" s="203"/>
      <c r="G197" s="208"/>
      <c r="H197" s="526"/>
      <c r="I197" s="209"/>
      <c r="J197" s="209"/>
      <c r="K197" s="210"/>
      <c r="L197" s="527"/>
      <c r="M197" s="209"/>
      <c r="N197" s="501"/>
      <c r="O197" s="501"/>
      <c r="P197" s="203"/>
      <c r="Q197" s="203"/>
      <c r="R197" s="208"/>
      <c r="S197" s="205"/>
      <c r="T197" s="526"/>
      <c r="U197" s="203"/>
      <c r="V197" s="203"/>
      <c r="W197" s="208"/>
      <c r="X197" s="205"/>
      <c r="Y197" s="526"/>
      <c r="Z197" s="203"/>
      <c r="AA197" s="203"/>
      <c r="AB197" s="208"/>
      <c r="AC197" s="205"/>
      <c r="AD197" s="526"/>
      <c r="AE197" s="203"/>
      <c r="AF197" s="203"/>
      <c r="AG197" s="208"/>
      <c r="AH197" s="205"/>
      <c r="AI197" s="526"/>
      <c r="AJ197" s="203"/>
      <c r="AK197" s="203"/>
      <c r="AL197" s="208"/>
      <c r="AM197" s="205"/>
      <c r="AN197" s="526"/>
      <c r="AO197" s="203"/>
      <c r="AP197" s="203"/>
      <c r="AQ197" s="208"/>
      <c r="AR197" s="205"/>
      <c r="AS197" s="526"/>
      <c r="AT197" s="203"/>
      <c r="AU197" s="203"/>
      <c r="AV197" s="208"/>
      <c r="AW197" s="205"/>
      <c r="AX197" s="526"/>
    </row>
    <row r="198" spans="2:50" ht="14.25" customHeight="1">
      <c r="B198" s="501"/>
      <c r="C198" s="203">
        <v>12</v>
      </c>
      <c r="D198" s="206"/>
      <c r="E198" s="203"/>
      <c r="F198" s="203"/>
      <c r="G198" s="208"/>
      <c r="H198" s="526"/>
      <c r="I198" s="209"/>
      <c r="J198" s="209"/>
      <c r="K198" s="210"/>
      <c r="L198" s="527"/>
      <c r="M198" s="209"/>
      <c r="N198" s="501"/>
      <c r="O198" s="501"/>
      <c r="P198" s="203"/>
      <c r="Q198" s="203"/>
      <c r="R198" s="208"/>
      <c r="S198" s="205"/>
      <c r="T198" s="526"/>
      <c r="U198" s="203"/>
      <c r="V198" s="203"/>
      <c r="W198" s="208"/>
      <c r="X198" s="205"/>
      <c r="Y198" s="526"/>
      <c r="Z198" s="203"/>
      <c r="AA198" s="203"/>
      <c r="AB198" s="208"/>
      <c r="AC198" s="205"/>
      <c r="AD198" s="526"/>
      <c r="AE198" s="203"/>
      <c r="AF198" s="203"/>
      <c r="AG198" s="208"/>
      <c r="AH198" s="205"/>
      <c r="AI198" s="526"/>
      <c r="AJ198" s="203"/>
      <c r="AK198" s="203"/>
      <c r="AL198" s="208"/>
      <c r="AM198" s="205"/>
      <c r="AN198" s="526"/>
      <c r="AO198" s="203"/>
      <c r="AP198" s="203"/>
      <c r="AQ198" s="208"/>
      <c r="AR198" s="205"/>
      <c r="AS198" s="526"/>
      <c r="AT198" s="203"/>
      <c r="AU198" s="203"/>
      <c r="AV198" s="208"/>
      <c r="AW198" s="205"/>
      <c r="AX198" s="526"/>
    </row>
    <row r="199" spans="2:50" ht="14.25" customHeight="1">
      <c r="B199" s="501"/>
      <c r="C199" s="203">
        <v>13</v>
      </c>
      <c r="D199" s="206"/>
      <c r="E199" s="203"/>
      <c r="F199" s="203"/>
      <c r="G199" s="208"/>
      <c r="H199" s="526"/>
      <c r="I199" s="209"/>
      <c r="J199" s="209"/>
      <c r="K199" s="210"/>
      <c r="L199" s="527"/>
      <c r="M199" s="209"/>
      <c r="N199" s="501"/>
      <c r="O199" s="501"/>
      <c r="P199" s="203"/>
      <c r="Q199" s="203"/>
      <c r="R199" s="208"/>
      <c r="S199" s="205"/>
      <c r="T199" s="526"/>
      <c r="U199" s="203"/>
      <c r="V199" s="203"/>
      <c r="W199" s="208"/>
      <c r="X199" s="205"/>
      <c r="Y199" s="526"/>
      <c r="Z199" s="203"/>
      <c r="AA199" s="203"/>
      <c r="AB199" s="208"/>
      <c r="AC199" s="205"/>
      <c r="AD199" s="526"/>
      <c r="AE199" s="203"/>
      <c r="AF199" s="203"/>
      <c r="AG199" s="208"/>
      <c r="AH199" s="205"/>
      <c r="AI199" s="526"/>
      <c r="AJ199" s="203"/>
      <c r="AK199" s="203"/>
      <c r="AL199" s="208"/>
      <c r="AM199" s="205"/>
      <c r="AN199" s="526"/>
      <c r="AO199" s="203"/>
      <c r="AP199" s="203"/>
      <c r="AQ199" s="208"/>
      <c r="AR199" s="205"/>
      <c r="AS199" s="526"/>
      <c r="AT199" s="203"/>
      <c r="AU199" s="203"/>
      <c r="AV199" s="208"/>
      <c r="AW199" s="205"/>
      <c r="AX199" s="526"/>
    </row>
    <row r="200" spans="2:50" ht="14.25" customHeight="1">
      <c r="B200" s="501"/>
      <c r="C200" s="203">
        <v>14</v>
      </c>
      <c r="D200" s="206"/>
      <c r="E200" s="203"/>
      <c r="F200" s="203"/>
      <c r="G200" s="208"/>
      <c r="H200" s="526"/>
      <c r="I200" s="209"/>
      <c r="J200" s="209"/>
      <c r="K200" s="210"/>
      <c r="L200" s="527"/>
      <c r="M200" s="209"/>
      <c r="N200" s="501"/>
      <c r="O200" s="501"/>
      <c r="P200" s="203"/>
      <c r="Q200" s="203"/>
      <c r="R200" s="208"/>
      <c r="S200" s="205"/>
      <c r="T200" s="526"/>
      <c r="U200" s="203"/>
      <c r="V200" s="203"/>
      <c r="W200" s="208"/>
      <c r="X200" s="205"/>
      <c r="Y200" s="526"/>
      <c r="Z200" s="203"/>
      <c r="AA200" s="203"/>
      <c r="AB200" s="208"/>
      <c r="AC200" s="205"/>
      <c r="AD200" s="526"/>
      <c r="AE200" s="203"/>
      <c r="AF200" s="203"/>
      <c r="AG200" s="208"/>
      <c r="AH200" s="205"/>
      <c r="AI200" s="526"/>
      <c r="AJ200" s="203"/>
      <c r="AK200" s="203"/>
      <c r="AL200" s="208"/>
      <c r="AM200" s="205"/>
      <c r="AN200" s="526"/>
      <c r="AO200" s="203"/>
      <c r="AP200" s="203"/>
      <c r="AQ200" s="208"/>
      <c r="AR200" s="205"/>
      <c r="AS200" s="526"/>
      <c r="AT200" s="203"/>
      <c r="AU200" s="203"/>
      <c r="AV200" s="208"/>
      <c r="AW200" s="205"/>
      <c r="AX200" s="526"/>
    </row>
    <row r="201" spans="2:50" ht="14.25" customHeight="1">
      <c r="B201" s="501"/>
      <c r="C201" s="203">
        <v>15</v>
      </c>
      <c r="D201" s="206"/>
      <c r="E201" s="203"/>
      <c r="F201" s="203"/>
      <c r="G201" s="208"/>
      <c r="H201" s="526"/>
      <c r="I201" s="209"/>
      <c r="J201" s="209"/>
      <c r="K201" s="210"/>
      <c r="L201" s="527"/>
      <c r="M201" s="209"/>
      <c r="N201" s="501"/>
      <c r="O201" s="501"/>
      <c r="P201" s="203"/>
      <c r="Q201" s="207"/>
      <c r="R201" s="208"/>
      <c r="S201" s="205"/>
      <c r="T201" s="526"/>
      <c r="U201" s="203"/>
      <c r="V201" s="207"/>
      <c r="W201" s="208"/>
      <c r="X201" s="205"/>
      <c r="Y201" s="526"/>
      <c r="Z201" s="203"/>
      <c r="AA201" s="207"/>
      <c r="AB201" s="208"/>
      <c r="AC201" s="205"/>
      <c r="AD201" s="526"/>
      <c r="AE201" s="203"/>
      <c r="AF201" s="207"/>
      <c r="AG201" s="208"/>
      <c r="AH201" s="205"/>
      <c r="AI201" s="526"/>
      <c r="AJ201" s="203"/>
      <c r="AK201" s="207"/>
      <c r="AL201" s="208"/>
      <c r="AM201" s="205"/>
      <c r="AN201" s="526"/>
      <c r="AO201" s="203"/>
      <c r="AP201" s="207"/>
      <c r="AQ201" s="208"/>
      <c r="AR201" s="205"/>
      <c r="AS201" s="526"/>
      <c r="AT201" s="203"/>
      <c r="AU201" s="207"/>
      <c r="AV201" s="208"/>
      <c r="AW201" s="205"/>
      <c r="AX201" s="526"/>
    </row>
    <row r="202" spans="2:50" ht="14.25" customHeight="1" collapsed="1">
      <c r="B202" s="539" t="s">
        <v>217</v>
      </c>
      <c r="C202" s="540"/>
      <c r="D202" s="540"/>
      <c r="E202" s="540"/>
      <c r="F202" s="540"/>
      <c r="G202" s="540"/>
      <c r="H202" s="540"/>
      <c r="I202" s="540"/>
      <c r="J202" s="540"/>
      <c r="K202" s="540"/>
      <c r="L202" s="540"/>
      <c r="M202" s="541"/>
      <c r="N202" s="553" t="s">
        <v>130</v>
      </c>
      <c r="O202" s="553" t="s">
        <v>77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3">U202+1</f>
        <v>45939</v>
      </c>
      <c r="AA202" s="588"/>
      <c r="AB202" s="588"/>
      <c r="AC202" s="588"/>
      <c r="AD202" s="588"/>
      <c r="AE202" s="589">
        <f t="shared" ref="AE202" si="244">Z202+1</f>
        <v>45940</v>
      </c>
      <c r="AF202" s="590"/>
      <c r="AG202" s="590"/>
      <c r="AH202" s="590"/>
      <c r="AI202" s="590"/>
      <c r="AJ202" s="591">
        <f t="shared" ref="AJ202" si="245">AE202+1</f>
        <v>45941</v>
      </c>
      <c r="AK202" s="592"/>
      <c r="AL202" s="592"/>
      <c r="AM202" s="592"/>
      <c r="AN202" s="593"/>
      <c r="AO202" s="589">
        <f t="shared" ref="AO202" si="246">AJ202+1</f>
        <v>45942</v>
      </c>
      <c r="AP202" s="590"/>
      <c r="AQ202" s="590"/>
      <c r="AR202" s="590"/>
      <c r="AS202" s="590"/>
      <c r="AT202" s="591">
        <f t="shared" ref="AT202" si="247">AO202+1</f>
        <v>45943</v>
      </c>
      <c r="AU202" s="592"/>
      <c r="AV202" s="592"/>
      <c r="AW202" s="592"/>
      <c r="AX202" s="593"/>
    </row>
    <row r="203" spans="2:50" ht="14.25" customHeight="1"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3"/>
      <c r="N203" s="555"/>
      <c r="O203" s="555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48">Z202</f>
        <v>45939</v>
      </c>
      <c r="AA203" s="594"/>
      <c r="AB203" s="594"/>
      <c r="AC203" s="594"/>
      <c r="AD203" s="594"/>
      <c r="AE203" s="595">
        <f t="shared" ref="AE203" si="249">AE202</f>
        <v>45940</v>
      </c>
      <c r="AF203" s="595"/>
      <c r="AG203" s="595"/>
      <c r="AH203" s="595"/>
      <c r="AI203" s="595"/>
      <c r="AJ203" s="596">
        <f t="shared" ref="AJ203" si="250">AJ202</f>
        <v>45941</v>
      </c>
      <c r="AK203" s="597"/>
      <c r="AL203" s="597"/>
      <c r="AM203" s="597"/>
      <c r="AN203" s="598"/>
      <c r="AO203" s="595">
        <f t="shared" ref="AO203" si="251">AO202</f>
        <v>45942</v>
      </c>
      <c r="AP203" s="595"/>
      <c r="AQ203" s="595"/>
      <c r="AR203" s="595"/>
      <c r="AS203" s="595"/>
      <c r="AT203" s="596">
        <f t="shared" ref="AT203" si="252">AT202</f>
        <v>45943</v>
      </c>
      <c r="AU203" s="597"/>
      <c r="AV203" s="597"/>
      <c r="AW203" s="597"/>
      <c r="AX203" s="598"/>
    </row>
    <row r="204" spans="2:50" ht="14.25" customHeight="1">
      <c r="B204" s="501" t="s">
        <v>131</v>
      </c>
      <c r="C204" s="501" t="s">
        <v>132</v>
      </c>
      <c r="D204" s="501"/>
      <c r="E204" s="501" t="s">
        <v>133</v>
      </c>
      <c r="F204" s="501"/>
      <c r="G204" s="501"/>
      <c r="H204" s="501" t="s">
        <v>134</v>
      </c>
      <c r="I204" s="529" t="s">
        <v>135</v>
      </c>
      <c r="J204" s="529"/>
      <c r="K204" s="529"/>
      <c r="L204" s="529" t="s">
        <v>134</v>
      </c>
      <c r="M204" s="529" t="s">
        <v>136</v>
      </c>
      <c r="N204" s="501"/>
      <c r="O204" s="501" t="s">
        <v>137</v>
      </c>
      <c r="P204" s="501" t="s">
        <v>138</v>
      </c>
      <c r="Q204" s="501"/>
      <c r="R204" s="501"/>
      <c r="S204" s="501"/>
      <c r="T204" s="501" t="s">
        <v>134</v>
      </c>
      <c r="U204" s="501" t="s">
        <v>138</v>
      </c>
      <c r="V204" s="501"/>
      <c r="W204" s="501"/>
      <c r="X204" s="501"/>
      <c r="Y204" s="501" t="s">
        <v>134</v>
      </c>
      <c r="Z204" s="501" t="s">
        <v>138</v>
      </c>
      <c r="AA204" s="501"/>
      <c r="AB204" s="501"/>
      <c r="AC204" s="501"/>
      <c r="AD204" s="501" t="s">
        <v>134</v>
      </c>
      <c r="AE204" s="501" t="s">
        <v>138</v>
      </c>
      <c r="AF204" s="501"/>
      <c r="AG204" s="501"/>
      <c r="AH204" s="501"/>
      <c r="AI204" s="501" t="s">
        <v>134</v>
      </c>
      <c r="AJ204" s="501" t="s">
        <v>138</v>
      </c>
      <c r="AK204" s="501"/>
      <c r="AL204" s="501"/>
      <c r="AM204" s="501"/>
      <c r="AN204" s="501" t="s">
        <v>134</v>
      </c>
      <c r="AO204" s="501" t="s">
        <v>138</v>
      </c>
      <c r="AP204" s="501"/>
      <c r="AQ204" s="501"/>
      <c r="AR204" s="501"/>
      <c r="AS204" s="501" t="s">
        <v>134</v>
      </c>
      <c r="AT204" s="501" t="s">
        <v>138</v>
      </c>
      <c r="AU204" s="501"/>
      <c r="AV204" s="501"/>
      <c r="AW204" s="501"/>
      <c r="AX204" s="501" t="s">
        <v>134</v>
      </c>
    </row>
    <row r="205" spans="2:50" ht="14.25" customHeight="1">
      <c r="B205" s="501"/>
      <c r="C205" s="501"/>
      <c r="D205" s="501"/>
      <c r="E205" s="501" t="s">
        <v>139</v>
      </c>
      <c r="F205" s="501"/>
      <c r="G205" s="501"/>
      <c r="H205" s="501"/>
      <c r="I205" s="529" t="s">
        <v>139</v>
      </c>
      <c r="J205" s="529"/>
      <c r="K205" s="529"/>
      <c r="L205" s="529"/>
      <c r="M205" s="529"/>
      <c r="N205" s="501"/>
      <c r="O205" s="501"/>
      <c r="P205" s="501" t="s">
        <v>140</v>
      </c>
      <c r="Q205" s="501"/>
      <c r="R205" s="501"/>
      <c r="S205" s="501"/>
      <c r="T205" s="501"/>
      <c r="U205" s="501" t="s">
        <v>140</v>
      </c>
      <c r="V205" s="501"/>
      <c r="W205" s="501"/>
      <c r="X205" s="501"/>
      <c r="Y205" s="501"/>
      <c r="Z205" s="501" t="s">
        <v>140</v>
      </c>
      <c r="AA205" s="501"/>
      <c r="AB205" s="501"/>
      <c r="AC205" s="501"/>
      <c r="AD205" s="501"/>
      <c r="AE205" s="501" t="s">
        <v>140</v>
      </c>
      <c r="AF205" s="501"/>
      <c r="AG205" s="501"/>
      <c r="AH205" s="501"/>
      <c r="AI205" s="501"/>
      <c r="AJ205" s="501" t="s">
        <v>140</v>
      </c>
      <c r="AK205" s="501"/>
      <c r="AL205" s="501"/>
      <c r="AM205" s="501"/>
      <c r="AN205" s="501"/>
      <c r="AO205" s="501" t="s">
        <v>140</v>
      </c>
      <c r="AP205" s="501"/>
      <c r="AQ205" s="501"/>
      <c r="AR205" s="501"/>
      <c r="AS205" s="501"/>
      <c r="AT205" s="501" t="s">
        <v>140</v>
      </c>
      <c r="AU205" s="501"/>
      <c r="AV205" s="501"/>
      <c r="AW205" s="501"/>
      <c r="AX205" s="501"/>
    </row>
    <row r="206" spans="2:50" ht="14.25" customHeight="1">
      <c r="B206" s="501"/>
      <c r="C206" s="501"/>
      <c r="D206" s="501"/>
      <c r="E206" s="203" t="s">
        <v>141</v>
      </c>
      <c r="F206" s="203" t="s">
        <v>142</v>
      </c>
      <c r="G206" s="203" t="s">
        <v>143</v>
      </c>
      <c r="H206" s="501"/>
      <c r="I206" s="204" t="s">
        <v>141</v>
      </c>
      <c r="J206" s="204" t="s">
        <v>142</v>
      </c>
      <c r="K206" s="204" t="s">
        <v>143</v>
      </c>
      <c r="L206" s="529"/>
      <c r="M206" s="529"/>
      <c r="N206" s="501"/>
      <c r="O206" s="501"/>
      <c r="P206" s="203" t="s">
        <v>141</v>
      </c>
      <c r="Q206" s="203" t="s">
        <v>142</v>
      </c>
      <c r="R206" s="203" t="s">
        <v>143</v>
      </c>
      <c r="S206" s="205" t="s">
        <v>136</v>
      </c>
      <c r="T206" s="501"/>
      <c r="U206" s="203" t="s">
        <v>141</v>
      </c>
      <c r="V206" s="203" t="s">
        <v>142</v>
      </c>
      <c r="W206" s="203" t="s">
        <v>143</v>
      </c>
      <c r="X206" s="205" t="s">
        <v>136</v>
      </c>
      <c r="Y206" s="501"/>
      <c r="Z206" s="203" t="s">
        <v>141</v>
      </c>
      <c r="AA206" s="203" t="s">
        <v>142</v>
      </c>
      <c r="AB206" s="203" t="s">
        <v>143</v>
      </c>
      <c r="AC206" s="205" t="s">
        <v>136</v>
      </c>
      <c r="AD206" s="501"/>
      <c r="AE206" s="203" t="s">
        <v>141</v>
      </c>
      <c r="AF206" s="203" t="s">
        <v>142</v>
      </c>
      <c r="AG206" s="203" t="s">
        <v>143</v>
      </c>
      <c r="AH206" s="205" t="s">
        <v>136</v>
      </c>
      <c r="AI206" s="501"/>
      <c r="AJ206" s="203" t="s">
        <v>141</v>
      </c>
      <c r="AK206" s="203" t="s">
        <v>142</v>
      </c>
      <c r="AL206" s="203" t="s">
        <v>143</v>
      </c>
      <c r="AM206" s="205" t="s">
        <v>136</v>
      </c>
      <c r="AN206" s="501"/>
      <c r="AO206" s="203" t="s">
        <v>141</v>
      </c>
      <c r="AP206" s="203" t="s">
        <v>142</v>
      </c>
      <c r="AQ206" s="203" t="s">
        <v>143</v>
      </c>
      <c r="AR206" s="205" t="s">
        <v>136</v>
      </c>
      <c r="AS206" s="501"/>
      <c r="AT206" s="203" t="s">
        <v>141</v>
      </c>
      <c r="AU206" s="203" t="s">
        <v>142</v>
      </c>
      <c r="AV206" s="203" t="s">
        <v>143</v>
      </c>
      <c r="AW206" s="205" t="s">
        <v>136</v>
      </c>
      <c r="AX206" s="501"/>
    </row>
    <row r="207" spans="2:50" ht="14.25" customHeight="1">
      <c r="B207" s="501" t="s">
        <v>116</v>
      </c>
      <c r="C207" s="203">
        <v>1</v>
      </c>
      <c r="D207" s="206" t="s">
        <v>343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26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27">
        <f>IFERROR(AVERAGE(K207:K221),"-")</f>
        <v>77.917592407519791</v>
      </c>
      <c r="M207" s="209">
        <f>RANK(K207, K$207:$K$221)</f>
        <v>1</v>
      </c>
      <c r="N207" s="501"/>
      <c r="O207" s="501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26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26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26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26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26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26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26">
        <f>AVERAGE(AV207:AV221)</f>
        <v>78.067594640566014</v>
      </c>
    </row>
    <row r="208" spans="2:50" ht="14.25" customHeight="1">
      <c r="B208" s="501"/>
      <c r="C208" s="203">
        <v>2</v>
      </c>
      <c r="D208" s="206" t="s">
        <v>345</v>
      </c>
      <c r="E208" s="203">
        <v>20</v>
      </c>
      <c r="F208" s="203">
        <v>1800</v>
      </c>
      <c r="G208" s="208">
        <f t="shared" si="253"/>
        <v>90</v>
      </c>
      <c r="H208" s="526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27"/>
      <c r="M208" s="209">
        <f>RANK(K208, K$207:$K$221)</f>
        <v>2</v>
      </c>
      <c r="N208" s="501"/>
      <c r="O208" s="501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26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26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26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26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26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26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26"/>
    </row>
    <row r="209" spans="2:50" ht="14.25" customHeight="1">
      <c r="B209" s="501"/>
      <c r="C209" s="203">
        <v>3</v>
      </c>
      <c r="D209" s="206" t="s">
        <v>346</v>
      </c>
      <c r="E209" s="203">
        <v>22</v>
      </c>
      <c r="F209" s="203">
        <v>1800</v>
      </c>
      <c r="G209" s="208">
        <f t="shared" si="253"/>
        <v>81.818181818181813</v>
      </c>
      <c r="H209" s="526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27"/>
      <c r="M209" s="209">
        <f>RANK(K209, K$207:$K$221)</f>
        <v>3</v>
      </c>
      <c r="N209" s="501"/>
      <c r="O209" s="501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26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26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26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26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26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26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26"/>
    </row>
    <row r="210" spans="2:50" ht="14.25" customHeight="1">
      <c r="B210" s="501"/>
      <c r="C210" s="203">
        <v>4</v>
      </c>
      <c r="D210" s="206"/>
      <c r="E210" s="203"/>
      <c r="F210" s="203"/>
      <c r="G210" s="208"/>
      <c r="H210" s="526"/>
      <c r="I210" s="209"/>
      <c r="J210" s="209"/>
      <c r="K210" s="210"/>
      <c r="L210" s="527"/>
      <c r="M210" s="209"/>
      <c r="N210" s="501"/>
      <c r="O210" s="501"/>
      <c r="P210" s="203"/>
      <c r="Q210" s="203"/>
      <c r="R210" s="208"/>
      <c r="S210" s="205"/>
      <c r="T210" s="526"/>
      <c r="U210" s="203"/>
      <c r="V210" s="203"/>
      <c r="W210" s="208"/>
      <c r="X210" s="205"/>
      <c r="Y210" s="526"/>
      <c r="Z210" s="203"/>
      <c r="AA210" s="203"/>
      <c r="AB210" s="208"/>
      <c r="AC210" s="205"/>
      <c r="AD210" s="526"/>
      <c r="AE210" s="203"/>
      <c r="AF210" s="203"/>
      <c r="AG210" s="208"/>
      <c r="AH210" s="205"/>
      <c r="AI210" s="526"/>
      <c r="AJ210" s="203"/>
      <c r="AK210" s="203"/>
      <c r="AL210" s="208"/>
      <c r="AM210" s="205"/>
      <c r="AN210" s="526"/>
      <c r="AO210" s="203"/>
      <c r="AP210" s="203"/>
      <c r="AQ210" s="208"/>
      <c r="AR210" s="205"/>
      <c r="AS210" s="526"/>
      <c r="AT210" s="203"/>
      <c r="AU210" s="203"/>
      <c r="AV210" s="208"/>
      <c r="AW210" s="205"/>
      <c r="AX210" s="526"/>
    </row>
    <row r="211" spans="2:50" ht="14.25" customHeight="1">
      <c r="B211" s="501"/>
      <c r="C211" s="203">
        <v>5</v>
      </c>
      <c r="D211" s="206"/>
      <c r="E211" s="203"/>
      <c r="F211" s="203"/>
      <c r="G211" s="208"/>
      <c r="H211" s="526"/>
      <c r="I211" s="209"/>
      <c r="J211" s="209"/>
      <c r="K211" s="210"/>
      <c r="L211" s="527"/>
      <c r="M211" s="209"/>
      <c r="N211" s="501"/>
      <c r="O211" s="501"/>
      <c r="P211" s="203"/>
      <c r="Q211" s="203"/>
      <c r="R211" s="208"/>
      <c r="S211" s="205"/>
      <c r="T211" s="526"/>
      <c r="U211" s="203"/>
      <c r="V211" s="203"/>
      <c r="W211" s="208"/>
      <c r="X211" s="205"/>
      <c r="Y211" s="526"/>
      <c r="Z211" s="203"/>
      <c r="AA211" s="203"/>
      <c r="AB211" s="208"/>
      <c r="AC211" s="205"/>
      <c r="AD211" s="526"/>
      <c r="AE211" s="203"/>
      <c r="AF211" s="203"/>
      <c r="AG211" s="208"/>
      <c r="AH211" s="205"/>
      <c r="AI211" s="526"/>
      <c r="AJ211" s="203"/>
      <c r="AK211" s="203"/>
      <c r="AL211" s="208"/>
      <c r="AM211" s="205"/>
      <c r="AN211" s="526"/>
      <c r="AO211" s="203"/>
      <c r="AP211" s="203"/>
      <c r="AQ211" s="208"/>
      <c r="AR211" s="205"/>
      <c r="AS211" s="526"/>
      <c r="AT211" s="203"/>
      <c r="AU211" s="203"/>
      <c r="AV211" s="208"/>
      <c r="AW211" s="205"/>
      <c r="AX211" s="526"/>
    </row>
    <row r="212" spans="2:50" ht="14.25" customHeight="1">
      <c r="B212" s="501"/>
      <c r="C212" s="203">
        <v>6</v>
      </c>
      <c r="D212" s="206"/>
      <c r="E212" s="203"/>
      <c r="F212" s="203"/>
      <c r="G212" s="208"/>
      <c r="H212" s="526"/>
      <c r="I212" s="209"/>
      <c r="J212" s="209"/>
      <c r="K212" s="210"/>
      <c r="L212" s="527"/>
      <c r="M212" s="209"/>
      <c r="N212" s="501"/>
      <c r="O212" s="501"/>
      <c r="P212" s="203"/>
      <c r="Q212" s="203"/>
      <c r="R212" s="208"/>
      <c r="S212" s="205"/>
      <c r="T212" s="526"/>
      <c r="U212" s="203"/>
      <c r="V212" s="203"/>
      <c r="W212" s="208"/>
      <c r="X212" s="205"/>
      <c r="Y212" s="526"/>
      <c r="Z212" s="203"/>
      <c r="AA212" s="203"/>
      <c r="AB212" s="208"/>
      <c r="AC212" s="205"/>
      <c r="AD212" s="526"/>
      <c r="AE212" s="203"/>
      <c r="AF212" s="203"/>
      <c r="AG212" s="208"/>
      <c r="AH212" s="205"/>
      <c r="AI212" s="526"/>
      <c r="AJ212" s="203"/>
      <c r="AK212" s="203"/>
      <c r="AL212" s="208"/>
      <c r="AM212" s="205"/>
      <c r="AN212" s="526"/>
      <c r="AO212" s="203"/>
      <c r="AP212" s="203"/>
      <c r="AQ212" s="208"/>
      <c r="AR212" s="205"/>
      <c r="AS212" s="526"/>
      <c r="AT212" s="203"/>
      <c r="AU212" s="203"/>
      <c r="AV212" s="208"/>
      <c r="AW212" s="205"/>
      <c r="AX212" s="526"/>
    </row>
    <row r="213" spans="2:50" ht="14.25" customHeight="1">
      <c r="B213" s="501"/>
      <c r="C213" s="203">
        <v>7</v>
      </c>
      <c r="D213" s="206"/>
      <c r="E213" s="203"/>
      <c r="F213" s="203"/>
      <c r="G213" s="208"/>
      <c r="H213" s="526"/>
      <c r="I213" s="209"/>
      <c r="J213" s="209"/>
      <c r="K213" s="210"/>
      <c r="L213" s="527"/>
      <c r="M213" s="209"/>
      <c r="N213" s="501"/>
      <c r="O213" s="501"/>
      <c r="P213" s="203"/>
      <c r="Q213" s="203"/>
      <c r="R213" s="208"/>
      <c r="S213" s="205"/>
      <c r="T213" s="526"/>
      <c r="U213" s="203"/>
      <c r="V213" s="203"/>
      <c r="W213" s="208"/>
      <c r="X213" s="205"/>
      <c r="Y213" s="526"/>
      <c r="Z213" s="203"/>
      <c r="AA213" s="203"/>
      <c r="AB213" s="208"/>
      <c r="AC213" s="205"/>
      <c r="AD213" s="526"/>
      <c r="AE213" s="203"/>
      <c r="AF213" s="203"/>
      <c r="AG213" s="208"/>
      <c r="AH213" s="205"/>
      <c r="AI213" s="526"/>
      <c r="AJ213" s="203"/>
      <c r="AK213" s="203"/>
      <c r="AL213" s="208"/>
      <c r="AM213" s="205"/>
      <c r="AN213" s="526"/>
      <c r="AO213" s="203"/>
      <c r="AP213" s="203"/>
      <c r="AQ213" s="208"/>
      <c r="AR213" s="205"/>
      <c r="AS213" s="526"/>
      <c r="AT213" s="203"/>
      <c r="AU213" s="203"/>
      <c r="AV213" s="208"/>
      <c r="AW213" s="205"/>
      <c r="AX213" s="526"/>
    </row>
    <row r="214" spans="2:50" ht="14.25" customHeight="1">
      <c r="B214" s="501"/>
      <c r="C214" s="203">
        <v>8</v>
      </c>
      <c r="D214" s="206"/>
      <c r="E214" s="203"/>
      <c r="F214" s="203"/>
      <c r="G214" s="208"/>
      <c r="H214" s="526"/>
      <c r="I214" s="209"/>
      <c r="J214" s="209"/>
      <c r="K214" s="210"/>
      <c r="L214" s="527"/>
      <c r="M214" s="209"/>
      <c r="N214" s="501"/>
      <c r="O214" s="501"/>
      <c r="P214" s="203"/>
      <c r="Q214" s="203"/>
      <c r="R214" s="208"/>
      <c r="S214" s="205"/>
      <c r="T214" s="526"/>
      <c r="U214" s="203"/>
      <c r="V214" s="203"/>
      <c r="W214" s="208"/>
      <c r="X214" s="205"/>
      <c r="Y214" s="526"/>
      <c r="Z214" s="203"/>
      <c r="AA214" s="203"/>
      <c r="AB214" s="208"/>
      <c r="AC214" s="205"/>
      <c r="AD214" s="526"/>
      <c r="AE214" s="203"/>
      <c r="AF214" s="203"/>
      <c r="AG214" s="208"/>
      <c r="AH214" s="205"/>
      <c r="AI214" s="526"/>
      <c r="AJ214" s="203"/>
      <c r="AK214" s="203"/>
      <c r="AL214" s="208"/>
      <c r="AM214" s="205"/>
      <c r="AN214" s="526"/>
      <c r="AO214" s="203"/>
      <c r="AP214" s="203"/>
      <c r="AQ214" s="208"/>
      <c r="AR214" s="205"/>
      <c r="AS214" s="526"/>
      <c r="AT214" s="203"/>
      <c r="AU214" s="203"/>
      <c r="AV214" s="208"/>
      <c r="AW214" s="205"/>
      <c r="AX214" s="526"/>
    </row>
    <row r="215" spans="2:50" ht="14.25" customHeight="1">
      <c r="B215" s="501"/>
      <c r="C215" s="203">
        <v>9</v>
      </c>
      <c r="D215" s="206"/>
      <c r="E215" s="203"/>
      <c r="F215" s="203"/>
      <c r="G215" s="208"/>
      <c r="H215" s="526"/>
      <c r="I215" s="209"/>
      <c r="J215" s="209"/>
      <c r="K215" s="210"/>
      <c r="L215" s="527"/>
      <c r="M215" s="209"/>
      <c r="N215" s="501"/>
      <c r="O215" s="501"/>
      <c r="P215" s="203"/>
      <c r="Q215" s="203"/>
      <c r="R215" s="208"/>
      <c r="S215" s="205"/>
      <c r="T215" s="526"/>
      <c r="U215" s="203"/>
      <c r="V215" s="203"/>
      <c r="W215" s="208"/>
      <c r="X215" s="205"/>
      <c r="Y215" s="526"/>
      <c r="Z215" s="203"/>
      <c r="AA215" s="203"/>
      <c r="AB215" s="208"/>
      <c r="AC215" s="205"/>
      <c r="AD215" s="526"/>
      <c r="AE215" s="203"/>
      <c r="AF215" s="203"/>
      <c r="AG215" s="208"/>
      <c r="AH215" s="205"/>
      <c r="AI215" s="526"/>
      <c r="AJ215" s="203"/>
      <c r="AK215" s="203"/>
      <c r="AL215" s="208"/>
      <c r="AM215" s="205"/>
      <c r="AN215" s="526"/>
      <c r="AO215" s="203"/>
      <c r="AP215" s="203"/>
      <c r="AQ215" s="208"/>
      <c r="AR215" s="205"/>
      <c r="AS215" s="526"/>
      <c r="AT215" s="203"/>
      <c r="AU215" s="203"/>
      <c r="AV215" s="208"/>
      <c r="AW215" s="205"/>
      <c r="AX215" s="526"/>
    </row>
    <row r="216" spans="2:50" ht="14.25" customHeight="1">
      <c r="B216" s="501"/>
      <c r="C216" s="203">
        <v>10</v>
      </c>
      <c r="D216" s="206"/>
      <c r="E216" s="203"/>
      <c r="F216" s="203"/>
      <c r="G216" s="208"/>
      <c r="H216" s="526"/>
      <c r="I216" s="209"/>
      <c r="J216" s="209"/>
      <c r="K216" s="210"/>
      <c r="L216" s="527"/>
      <c r="M216" s="209"/>
      <c r="N216" s="501"/>
      <c r="O216" s="501"/>
      <c r="P216" s="203"/>
      <c r="Q216" s="203"/>
      <c r="R216" s="208"/>
      <c r="S216" s="205"/>
      <c r="T216" s="526"/>
      <c r="U216" s="203"/>
      <c r="V216" s="203"/>
      <c r="W216" s="208"/>
      <c r="X216" s="205"/>
      <c r="Y216" s="526"/>
      <c r="Z216" s="203"/>
      <c r="AA216" s="203"/>
      <c r="AB216" s="208"/>
      <c r="AC216" s="205"/>
      <c r="AD216" s="526"/>
      <c r="AE216" s="203"/>
      <c r="AF216" s="203"/>
      <c r="AG216" s="208"/>
      <c r="AH216" s="205"/>
      <c r="AI216" s="526"/>
      <c r="AJ216" s="203"/>
      <c r="AK216" s="203"/>
      <c r="AL216" s="208"/>
      <c r="AM216" s="205"/>
      <c r="AN216" s="526"/>
      <c r="AO216" s="203"/>
      <c r="AP216" s="203"/>
      <c r="AQ216" s="208"/>
      <c r="AR216" s="205"/>
      <c r="AS216" s="526"/>
      <c r="AT216" s="203"/>
      <c r="AU216" s="203"/>
      <c r="AV216" s="208"/>
      <c r="AW216" s="205"/>
      <c r="AX216" s="526"/>
    </row>
    <row r="217" spans="2:50" ht="14.25" customHeight="1">
      <c r="B217" s="501"/>
      <c r="C217" s="203">
        <v>11</v>
      </c>
      <c r="D217" s="206"/>
      <c r="E217" s="203"/>
      <c r="F217" s="203"/>
      <c r="G217" s="208"/>
      <c r="H217" s="526"/>
      <c r="I217" s="209"/>
      <c r="J217" s="209"/>
      <c r="K217" s="210"/>
      <c r="L217" s="527"/>
      <c r="M217" s="209"/>
      <c r="N217" s="501"/>
      <c r="O217" s="501"/>
      <c r="P217" s="203"/>
      <c r="Q217" s="203"/>
      <c r="R217" s="208"/>
      <c r="S217" s="205"/>
      <c r="T217" s="526"/>
      <c r="U217" s="203"/>
      <c r="V217" s="203"/>
      <c r="W217" s="208"/>
      <c r="X217" s="205"/>
      <c r="Y217" s="526"/>
      <c r="Z217" s="203"/>
      <c r="AA217" s="203"/>
      <c r="AB217" s="208"/>
      <c r="AC217" s="205"/>
      <c r="AD217" s="526"/>
      <c r="AE217" s="203"/>
      <c r="AF217" s="203"/>
      <c r="AG217" s="208"/>
      <c r="AH217" s="205"/>
      <c r="AI217" s="526"/>
      <c r="AJ217" s="203"/>
      <c r="AK217" s="203"/>
      <c r="AL217" s="208"/>
      <c r="AM217" s="205"/>
      <c r="AN217" s="526"/>
      <c r="AO217" s="203"/>
      <c r="AP217" s="203"/>
      <c r="AQ217" s="208"/>
      <c r="AR217" s="205"/>
      <c r="AS217" s="526"/>
      <c r="AT217" s="203"/>
      <c r="AU217" s="203"/>
      <c r="AV217" s="208"/>
      <c r="AW217" s="205"/>
      <c r="AX217" s="526"/>
    </row>
    <row r="218" spans="2:50" ht="14.25" customHeight="1">
      <c r="B218" s="501"/>
      <c r="C218" s="203">
        <v>12</v>
      </c>
      <c r="D218" s="206"/>
      <c r="E218" s="203"/>
      <c r="F218" s="203"/>
      <c r="G218" s="208"/>
      <c r="H218" s="526"/>
      <c r="I218" s="209"/>
      <c r="J218" s="209"/>
      <c r="K218" s="210"/>
      <c r="L218" s="527"/>
      <c r="M218" s="209"/>
      <c r="N218" s="501"/>
      <c r="O218" s="501"/>
      <c r="P218" s="203"/>
      <c r="Q218" s="203"/>
      <c r="R218" s="208"/>
      <c r="S218" s="205"/>
      <c r="T218" s="526"/>
      <c r="U218" s="203"/>
      <c r="V218" s="203"/>
      <c r="W218" s="208"/>
      <c r="X218" s="205"/>
      <c r="Y218" s="526"/>
      <c r="Z218" s="203"/>
      <c r="AA218" s="203"/>
      <c r="AB218" s="208"/>
      <c r="AC218" s="205"/>
      <c r="AD218" s="526"/>
      <c r="AE218" s="203"/>
      <c r="AF218" s="203"/>
      <c r="AG218" s="208"/>
      <c r="AH218" s="205"/>
      <c r="AI218" s="526"/>
      <c r="AJ218" s="203"/>
      <c r="AK218" s="203"/>
      <c r="AL218" s="208"/>
      <c r="AM218" s="205"/>
      <c r="AN218" s="526"/>
      <c r="AO218" s="203"/>
      <c r="AP218" s="203"/>
      <c r="AQ218" s="208"/>
      <c r="AR218" s="205"/>
      <c r="AS218" s="526"/>
      <c r="AT218" s="203"/>
      <c r="AU218" s="203"/>
      <c r="AV218" s="208"/>
      <c r="AW218" s="205"/>
      <c r="AX218" s="526"/>
    </row>
    <row r="219" spans="2:50" ht="14.25" customHeight="1">
      <c r="B219" s="501"/>
      <c r="C219" s="203">
        <v>13</v>
      </c>
      <c r="D219" s="206"/>
      <c r="E219" s="203"/>
      <c r="F219" s="203"/>
      <c r="G219" s="208"/>
      <c r="H219" s="526"/>
      <c r="I219" s="209"/>
      <c r="J219" s="209"/>
      <c r="K219" s="210"/>
      <c r="L219" s="527"/>
      <c r="M219" s="209"/>
      <c r="N219" s="501"/>
      <c r="O219" s="501"/>
      <c r="P219" s="203"/>
      <c r="Q219" s="203"/>
      <c r="R219" s="208"/>
      <c r="S219" s="205"/>
      <c r="T219" s="526"/>
      <c r="U219" s="203"/>
      <c r="V219" s="203"/>
      <c r="W219" s="208"/>
      <c r="X219" s="205"/>
      <c r="Y219" s="526"/>
      <c r="Z219" s="203"/>
      <c r="AA219" s="203"/>
      <c r="AB219" s="208"/>
      <c r="AC219" s="205"/>
      <c r="AD219" s="526"/>
      <c r="AE219" s="203"/>
      <c r="AF219" s="203"/>
      <c r="AG219" s="208"/>
      <c r="AH219" s="205"/>
      <c r="AI219" s="526"/>
      <c r="AJ219" s="203"/>
      <c r="AK219" s="203"/>
      <c r="AL219" s="208"/>
      <c r="AM219" s="205"/>
      <c r="AN219" s="526"/>
      <c r="AO219" s="203"/>
      <c r="AP219" s="203"/>
      <c r="AQ219" s="208"/>
      <c r="AR219" s="205"/>
      <c r="AS219" s="526"/>
      <c r="AT219" s="203"/>
      <c r="AU219" s="203"/>
      <c r="AV219" s="208"/>
      <c r="AW219" s="205"/>
      <c r="AX219" s="526"/>
    </row>
    <row r="220" spans="2:50" ht="14.25" customHeight="1">
      <c r="B220" s="501"/>
      <c r="C220" s="203">
        <v>14</v>
      </c>
      <c r="D220" s="206"/>
      <c r="E220" s="203"/>
      <c r="F220" s="203"/>
      <c r="G220" s="208"/>
      <c r="H220" s="526"/>
      <c r="I220" s="209"/>
      <c r="J220" s="209"/>
      <c r="K220" s="210"/>
      <c r="L220" s="527"/>
      <c r="M220" s="209"/>
      <c r="N220" s="501"/>
      <c r="O220" s="501"/>
      <c r="P220" s="203"/>
      <c r="Q220" s="203"/>
      <c r="R220" s="208"/>
      <c r="S220" s="205"/>
      <c r="T220" s="526"/>
      <c r="U220" s="203"/>
      <c r="V220" s="203"/>
      <c r="W220" s="208"/>
      <c r="X220" s="205"/>
      <c r="Y220" s="526"/>
      <c r="Z220" s="203"/>
      <c r="AA220" s="203"/>
      <c r="AB220" s="208"/>
      <c r="AC220" s="205"/>
      <c r="AD220" s="526"/>
      <c r="AE220" s="203"/>
      <c r="AF220" s="203"/>
      <c r="AG220" s="208"/>
      <c r="AH220" s="205"/>
      <c r="AI220" s="526"/>
      <c r="AJ220" s="203"/>
      <c r="AK220" s="203"/>
      <c r="AL220" s="208"/>
      <c r="AM220" s="205"/>
      <c r="AN220" s="526"/>
      <c r="AO220" s="203"/>
      <c r="AP220" s="203"/>
      <c r="AQ220" s="208"/>
      <c r="AR220" s="205"/>
      <c r="AS220" s="526"/>
      <c r="AT220" s="203"/>
      <c r="AU220" s="203"/>
      <c r="AV220" s="208"/>
      <c r="AW220" s="205"/>
      <c r="AX220" s="526"/>
    </row>
    <row r="221" spans="2:50" ht="14.25" customHeight="1">
      <c r="B221" s="501"/>
      <c r="C221" s="203">
        <v>15</v>
      </c>
      <c r="D221" s="206"/>
      <c r="E221" s="203"/>
      <c r="F221" s="203"/>
      <c r="G221" s="208"/>
      <c r="H221" s="526"/>
      <c r="I221" s="209"/>
      <c r="J221" s="209"/>
      <c r="K221" s="210"/>
      <c r="L221" s="527"/>
      <c r="M221" s="209"/>
      <c r="N221" s="501"/>
      <c r="O221" s="501"/>
      <c r="P221" s="203"/>
      <c r="Q221" s="207"/>
      <c r="R221" s="208"/>
      <c r="S221" s="205"/>
      <c r="T221" s="526"/>
      <c r="U221" s="203"/>
      <c r="V221" s="203"/>
      <c r="W221" s="208"/>
      <c r="X221" s="205"/>
      <c r="Y221" s="526"/>
      <c r="Z221" s="203"/>
      <c r="AA221" s="203"/>
      <c r="AB221" s="208"/>
      <c r="AC221" s="205"/>
      <c r="AD221" s="526"/>
      <c r="AE221" s="203"/>
      <c r="AF221" s="203"/>
      <c r="AG221" s="208"/>
      <c r="AH221" s="205"/>
      <c r="AI221" s="526"/>
      <c r="AJ221" s="203"/>
      <c r="AK221" s="203"/>
      <c r="AL221" s="208"/>
      <c r="AM221" s="205"/>
      <c r="AN221" s="526"/>
      <c r="AO221" s="203"/>
      <c r="AP221" s="203"/>
      <c r="AQ221" s="208"/>
      <c r="AR221" s="205"/>
      <c r="AS221" s="526"/>
      <c r="AT221" s="203"/>
      <c r="AU221" s="203"/>
      <c r="AV221" s="208"/>
      <c r="AW221" s="205"/>
      <c r="AX221" s="526"/>
    </row>
    <row r="222" spans="2:50" ht="14.25" customHeight="1" collapsed="1">
      <c r="B222" s="539" t="s">
        <v>218</v>
      </c>
      <c r="C222" s="540"/>
      <c r="D222" s="540"/>
      <c r="E222" s="540"/>
      <c r="F222" s="540"/>
      <c r="G222" s="540"/>
      <c r="H222" s="540"/>
      <c r="I222" s="540"/>
      <c r="J222" s="540"/>
      <c r="K222" s="540"/>
      <c r="L222" s="540"/>
      <c r="M222" s="541"/>
      <c r="N222" s="553" t="s">
        <v>130</v>
      </c>
      <c r="O222" s="553" t="s">
        <v>77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69">U222+1</f>
        <v>45946</v>
      </c>
      <c r="AA222" s="588"/>
      <c r="AB222" s="588"/>
      <c r="AC222" s="588"/>
      <c r="AD222" s="588"/>
      <c r="AE222" s="589">
        <f t="shared" ref="AE222" si="270">Z222+1</f>
        <v>45947</v>
      </c>
      <c r="AF222" s="590"/>
      <c r="AG222" s="590"/>
      <c r="AH222" s="590"/>
      <c r="AI222" s="590"/>
      <c r="AJ222" s="591">
        <f t="shared" ref="AJ222" si="271">AE222+1</f>
        <v>45948</v>
      </c>
      <c r="AK222" s="592"/>
      <c r="AL222" s="592"/>
      <c r="AM222" s="592"/>
      <c r="AN222" s="593"/>
      <c r="AO222" s="589">
        <f t="shared" ref="AO222" si="272">AJ222+1</f>
        <v>45949</v>
      </c>
      <c r="AP222" s="590"/>
      <c r="AQ222" s="590"/>
      <c r="AR222" s="590"/>
      <c r="AS222" s="590"/>
      <c r="AT222" s="591">
        <f t="shared" ref="AT222" si="273">AO222+1</f>
        <v>45950</v>
      </c>
      <c r="AU222" s="592"/>
      <c r="AV222" s="592"/>
      <c r="AW222" s="592"/>
      <c r="AX222" s="593"/>
    </row>
    <row r="223" spans="2:50" ht="14.25" customHeight="1">
      <c r="B223" s="542"/>
      <c r="C223" s="542"/>
      <c r="D223" s="542"/>
      <c r="E223" s="542"/>
      <c r="F223" s="542"/>
      <c r="G223" s="542"/>
      <c r="H223" s="542"/>
      <c r="I223" s="542"/>
      <c r="J223" s="542"/>
      <c r="K223" s="542"/>
      <c r="L223" s="542"/>
      <c r="M223" s="543"/>
      <c r="N223" s="555"/>
      <c r="O223" s="555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74">Z222</f>
        <v>45946</v>
      </c>
      <c r="AA223" s="594"/>
      <c r="AB223" s="594"/>
      <c r="AC223" s="594"/>
      <c r="AD223" s="594"/>
      <c r="AE223" s="595">
        <f t="shared" ref="AE223" si="275">AE222</f>
        <v>45947</v>
      </c>
      <c r="AF223" s="595"/>
      <c r="AG223" s="595"/>
      <c r="AH223" s="595"/>
      <c r="AI223" s="595"/>
      <c r="AJ223" s="596">
        <f t="shared" ref="AJ223" si="276">AJ222</f>
        <v>45948</v>
      </c>
      <c r="AK223" s="597"/>
      <c r="AL223" s="597"/>
      <c r="AM223" s="597"/>
      <c r="AN223" s="598"/>
      <c r="AO223" s="595">
        <f t="shared" ref="AO223" si="277">AO222</f>
        <v>45949</v>
      </c>
      <c r="AP223" s="595"/>
      <c r="AQ223" s="595"/>
      <c r="AR223" s="595"/>
      <c r="AS223" s="595"/>
      <c r="AT223" s="596">
        <f t="shared" ref="AT223" si="278">AT222</f>
        <v>45950</v>
      </c>
      <c r="AU223" s="597"/>
      <c r="AV223" s="597"/>
      <c r="AW223" s="597"/>
      <c r="AX223" s="598"/>
    </row>
    <row r="224" spans="2:50" ht="14.25" customHeight="1">
      <c r="B224" s="501" t="s">
        <v>131</v>
      </c>
      <c r="C224" s="501" t="s">
        <v>132</v>
      </c>
      <c r="D224" s="501"/>
      <c r="E224" s="501" t="s">
        <v>133</v>
      </c>
      <c r="F224" s="501"/>
      <c r="G224" s="501"/>
      <c r="H224" s="501" t="s">
        <v>134</v>
      </c>
      <c r="I224" s="529" t="s">
        <v>135</v>
      </c>
      <c r="J224" s="529"/>
      <c r="K224" s="529"/>
      <c r="L224" s="529" t="s">
        <v>134</v>
      </c>
      <c r="M224" s="529" t="s">
        <v>136</v>
      </c>
      <c r="N224" s="501"/>
      <c r="O224" s="501" t="s">
        <v>137</v>
      </c>
      <c r="P224" s="501" t="s">
        <v>138</v>
      </c>
      <c r="Q224" s="501"/>
      <c r="R224" s="501"/>
      <c r="S224" s="501"/>
      <c r="T224" s="501" t="s">
        <v>134</v>
      </c>
      <c r="U224" s="501" t="s">
        <v>138</v>
      </c>
      <c r="V224" s="501"/>
      <c r="W224" s="501"/>
      <c r="X224" s="501"/>
      <c r="Y224" s="501" t="s">
        <v>134</v>
      </c>
      <c r="Z224" s="501" t="s">
        <v>138</v>
      </c>
      <c r="AA224" s="501"/>
      <c r="AB224" s="501"/>
      <c r="AC224" s="501"/>
      <c r="AD224" s="501" t="s">
        <v>134</v>
      </c>
      <c r="AE224" s="501" t="s">
        <v>138</v>
      </c>
      <c r="AF224" s="501"/>
      <c r="AG224" s="501"/>
      <c r="AH224" s="501"/>
      <c r="AI224" s="501" t="s">
        <v>134</v>
      </c>
      <c r="AJ224" s="501" t="s">
        <v>138</v>
      </c>
      <c r="AK224" s="501"/>
      <c r="AL224" s="501"/>
      <c r="AM224" s="501"/>
      <c r="AN224" s="501" t="s">
        <v>134</v>
      </c>
      <c r="AO224" s="501" t="s">
        <v>138</v>
      </c>
      <c r="AP224" s="501"/>
      <c r="AQ224" s="501"/>
      <c r="AR224" s="501"/>
      <c r="AS224" s="501" t="s">
        <v>134</v>
      </c>
      <c r="AT224" s="501" t="s">
        <v>138</v>
      </c>
      <c r="AU224" s="501"/>
      <c r="AV224" s="501"/>
      <c r="AW224" s="501"/>
      <c r="AX224" s="501" t="s">
        <v>134</v>
      </c>
    </row>
    <row r="225" spans="2:50" ht="14.25" customHeight="1">
      <c r="B225" s="501"/>
      <c r="C225" s="501"/>
      <c r="D225" s="501"/>
      <c r="E225" s="501" t="s">
        <v>139</v>
      </c>
      <c r="F225" s="501"/>
      <c r="G225" s="501"/>
      <c r="H225" s="501"/>
      <c r="I225" s="529" t="s">
        <v>139</v>
      </c>
      <c r="J225" s="529"/>
      <c r="K225" s="529"/>
      <c r="L225" s="529"/>
      <c r="M225" s="529"/>
      <c r="N225" s="501"/>
      <c r="O225" s="501"/>
      <c r="P225" s="501" t="s">
        <v>140</v>
      </c>
      <c r="Q225" s="501"/>
      <c r="R225" s="501"/>
      <c r="S225" s="501"/>
      <c r="T225" s="501"/>
      <c r="U225" s="501" t="s">
        <v>140</v>
      </c>
      <c r="V225" s="501"/>
      <c r="W225" s="501"/>
      <c r="X225" s="501"/>
      <c r="Y225" s="501"/>
      <c r="Z225" s="501" t="s">
        <v>140</v>
      </c>
      <c r="AA225" s="501"/>
      <c r="AB225" s="501"/>
      <c r="AC225" s="501"/>
      <c r="AD225" s="501"/>
      <c r="AE225" s="501" t="s">
        <v>140</v>
      </c>
      <c r="AF225" s="501"/>
      <c r="AG225" s="501"/>
      <c r="AH225" s="501"/>
      <c r="AI225" s="501"/>
      <c r="AJ225" s="501" t="s">
        <v>140</v>
      </c>
      <c r="AK225" s="501"/>
      <c r="AL225" s="501"/>
      <c r="AM225" s="501"/>
      <c r="AN225" s="501"/>
      <c r="AO225" s="501" t="s">
        <v>140</v>
      </c>
      <c r="AP225" s="501"/>
      <c r="AQ225" s="501"/>
      <c r="AR225" s="501"/>
      <c r="AS225" s="501"/>
      <c r="AT225" s="501" t="s">
        <v>140</v>
      </c>
      <c r="AU225" s="501"/>
      <c r="AV225" s="501"/>
      <c r="AW225" s="501"/>
      <c r="AX225" s="501"/>
    </row>
    <row r="226" spans="2:50" ht="14.25" customHeight="1">
      <c r="B226" s="501"/>
      <c r="C226" s="501"/>
      <c r="D226" s="501"/>
      <c r="E226" s="203" t="s">
        <v>141</v>
      </c>
      <c r="F226" s="203" t="s">
        <v>142</v>
      </c>
      <c r="G226" s="203" t="s">
        <v>143</v>
      </c>
      <c r="H226" s="501"/>
      <c r="I226" s="204" t="s">
        <v>141</v>
      </c>
      <c r="J226" s="204" t="s">
        <v>142</v>
      </c>
      <c r="K226" s="204" t="s">
        <v>143</v>
      </c>
      <c r="L226" s="529"/>
      <c r="M226" s="529"/>
      <c r="N226" s="501"/>
      <c r="O226" s="501"/>
      <c r="P226" s="203" t="s">
        <v>141</v>
      </c>
      <c r="Q226" s="203" t="s">
        <v>142</v>
      </c>
      <c r="R226" s="203" t="s">
        <v>143</v>
      </c>
      <c r="S226" s="205" t="s">
        <v>136</v>
      </c>
      <c r="T226" s="501"/>
      <c r="U226" s="203" t="s">
        <v>141</v>
      </c>
      <c r="V226" s="203" t="s">
        <v>142</v>
      </c>
      <c r="W226" s="203" t="s">
        <v>143</v>
      </c>
      <c r="X226" s="205" t="s">
        <v>136</v>
      </c>
      <c r="Y226" s="501"/>
      <c r="Z226" s="203" t="s">
        <v>141</v>
      </c>
      <c r="AA226" s="203" t="s">
        <v>142</v>
      </c>
      <c r="AB226" s="203" t="s">
        <v>143</v>
      </c>
      <c r="AC226" s="205" t="s">
        <v>136</v>
      </c>
      <c r="AD226" s="501"/>
      <c r="AE226" s="203" t="s">
        <v>141</v>
      </c>
      <c r="AF226" s="203" t="s">
        <v>142</v>
      </c>
      <c r="AG226" s="203" t="s">
        <v>143</v>
      </c>
      <c r="AH226" s="205" t="s">
        <v>136</v>
      </c>
      <c r="AI226" s="501"/>
      <c r="AJ226" s="203" t="s">
        <v>141</v>
      </c>
      <c r="AK226" s="203" t="s">
        <v>142</v>
      </c>
      <c r="AL226" s="203" t="s">
        <v>143</v>
      </c>
      <c r="AM226" s="205" t="s">
        <v>136</v>
      </c>
      <c r="AN226" s="501"/>
      <c r="AO226" s="203" t="s">
        <v>141</v>
      </c>
      <c r="AP226" s="203" t="s">
        <v>142</v>
      </c>
      <c r="AQ226" s="203" t="s">
        <v>143</v>
      </c>
      <c r="AR226" s="205" t="s">
        <v>136</v>
      </c>
      <c r="AS226" s="501"/>
      <c r="AT226" s="203" t="s">
        <v>141</v>
      </c>
      <c r="AU226" s="203" t="s">
        <v>142</v>
      </c>
      <c r="AV226" s="203" t="s">
        <v>143</v>
      </c>
      <c r="AW226" s="205" t="s">
        <v>136</v>
      </c>
      <c r="AX226" s="501"/>
    </row>
    <row r="227" spans="2:50" ht="14.25" customHeight="1">
      <c r="B227" s="501" t="s">
        <v>116</v>
      </c>
      <c r="C227" s="203">
        <v>1</v>
      </c>
      <c r="D227" s="206" t="s">
        <v>343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26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27">
        <f>IFERROR(AVERAGE(K227:K241),"-")</f>
        <v>78.101719854636627</v>
      </c>
      <c r="M227" s="209">
        <f>RANK(K227, K$227:$K$241)</f>
        <v>1</v>
      </c>
      <c r="N227" s="501"/>
      <c r="O227" s="501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26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26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26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26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26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26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26">
        <f>AVERAGE(AV227:AV241)</f>
        <v>78.129160748769223</v>
      </c>
    </row>
    <row r="228" spans="2:50" ht="14.25" customHeight="1">
      <c r="B228" s="501"/>
      <c r="C228" s="203">
        <v>2</v>
      </c>
      <c r="D228" s="206" t="s">
        <v>345</v>
      </c>
      <c r="E228" s="203">
        <v>20</v>
      </c>
      <c r="F228" s="203">
        <v>1800</v>
      </c>
      <c r="G228" s="208">
        <f t="shared" si="279"/>
        <v>90</v>
      </c>
      <c r="H228" s="526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27"/>
      <c r="M228" s="209">
        <f>RANK(K228, K$227:$K$241)</f>
        <v>2</v>
      </c>
      <c r="N228" s="501"/>
      <c r="O228" s="501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26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26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26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26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26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26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26"/>
    </row>
    <row r="229" spans="2:50" ht="14.25" customHeight="1">
      <c r="B229" s="501"/>
      <c r="C229" s="203">
        <v>3</v>
      </c>
      <c r="D229" s="206" t="s">
        <v>346</v>
      </c>
      <c r="E229" s="203">
        <v>22</v>
      </c>
      <c r="F229" s="203">
        <v>1800</v>
      </c>
      <c r="G229" s="208">
        <f t="shared" si="279"/>
        <v>81.818181818181813</v>
      </c>
      <c r="H229" s="526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27"/>
      <c r="M229" s="209">
        <f>RANK(K229, K$227:$K$241)</f>
        <v>3</v>
      </c>
      <c r="N229" s="501"/>
      <c r="O229" s="501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26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26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26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26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26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26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26"/>
    </row>
    <row r="230" spans="2:50" ht="14.25" customHeight="1">
      <c r="B230" s="501"/>
      <c r="C230" s="203">
        <v>4</v>
      </c>
      <c r="D230" s="206"/>
      <c r="E230" s="203"/>
      <c r="F230" s="203"/>
      <c r="G230" s="208"/>
      <c r="H230" s="526"/>
      <c r="I230" s="209"/>
      <c r="J230" s="209"/>
      <c r="K230" s="210"/>
      <c r="L230" s="527"/>
      <c r="M230" s="209"/>
      <c r="N230" s="501"/>
      <c r="O230" s="501"/>
      <c r="P230" s="203"/>
      <c r="Q230" s="203"/>
      <c r="R230" s="208"/>
      <c r="S230" s="205"/>
      <c r="T230" s="526"/>
      <c r="U230" s="203"/>
      <c r="V230" s="203"/>
      <c r="W230" s="208"/>
      <c r="X230" s="205"/>
      <c r="Y230" s="526"/>
      <c r="Z230" s="203"/>
      <c r="AA230" s="203"/>
      <c r="AB230" s="208"/>
      <c r="AC230" s="205"/>
      <c r="AD230" s="526"/>
      <c r="AE230" s="203"/>
      <c r="AF230" s="203"/>
      <c r="AG230" s="208"/>
      <c r="AH230" s="205"/>
      <c r="AI230" s="526"/>
      <c r="AJ230" s="203"/>
      <c r="AK230" s="203"/>
      <c r="AL230" s="208"/>
      <c r="AM230" s="205"/>
      <c r="AN230" s="526"/>
      <c r="AO230" s="203"/>
      <c r="AP230" s="203"/>
      <c r="AQ230" s="208"/>
      <c r="AR230" s="205"/>
      <c r="AS230" s="526"/>
      <c r="AT230" s="203"/>
      <c r="AU230" s="203"/>
      <c r="AV230" s="208"/>
      <c r="AW230" s="205"/>
      <c r="AX230" s="526"/>
    </row>
    <row r="231" spans="2:50" ht="14.25" customHeight="1">
      <c r="B231" s="501"/>
      <c r="C231" s="203">
        <v>5</v>
      </c>
      <c r="D231" s="206"/>
      <c r="E231" s="203"/>
      <c r="F231" s="203"/>
      <c r="G231" s="208"/>
      <c r="H231" s="526"/>
      <c r="I231" s="209"/>
      <c r="J231" s="209"/>
      <c r="K231" s="210"/>
      <c r="L231" s="527"/>
      <c r="M231" s="209"/>
      <c r="N231" s="501"/>
      <c r="O231" s="501"/>
      <c r="P231" s="203"/>
      <c r="Q231" s="203"/>
      <c r="R231" s="208"/>
      <c r="S231" s="205"/>
      <c r="T231" s="526"/>
      <c r="U231" s="203"/>
      <c r="V231" s="203"/>
      <c r="W231" s="208"/>
      <c r="X231" s="205"/>
      <c r="Y231" s="526"/>
      <c r="Z231" s="203"/>
      <c r="AA231" s="203"/>
      <c r="AB231" s="208"/>
      <c r="AC231" s="205"/>
      <c r="AD231" s="526"/>
      <c r="AE231" s="203"/>
      <c r="AF231" s="203"/>
      <c r="AG231" s="208"/>
      <c r="AH231" s="205"/>
      <c r="AI231" s="526"/>
      <c r="AJ231" s="203"/>
      <c r="AK231" s="203"/>
      <c r="AL231" s="208"/>
      <c r="AM231" s="205"/>
      <c r="AN231" s="526"/>
      <c r="AO231" s="203"/>
      <c r="AP231" s="203"/>
      <c r="AQ231" s="208"/>
      <c r="AR231" s="205"/>
      <c r="AS231" s="526"/>
      <c r="AT231" s="203"/>
      <c r="AU231" s="203"/>
      <c r="AV231" s="208"/>
      <c r="AW231" s="205"/>
      <c r="AX231" s="526"/>
    </row>
    <row r="232" spans="2:50" ht="14.25" customHeight="1">
      <c r="B232" s="501"/>
      <c r="C232" s="203">
        <v>6</v>
      </c>
      <c r="D232" s="206"/>
      <c r="E232" s="203"/>
      <c r="F232" s="203"/>
      <c r="G232" s="208"/>
      <c r="H232" s="526"/>
      <c r="I232" s="209"/>
      <c r="J232" s="209"/>
      <c r="K232" s="210"/>
      <c r="L232" s="527"/>
      <c r="M232" s="209"/>
      <c r="N232" s="501"/>
      <c r="O232" s="501"/>
      <c r="P232" s="203"/>
      <c r="Q232" s="203"/>
      <c r="R232" s="208"/>
      <c r="S232" s="205"/>
      <c r="T232" s="526"/>
      <c r="U232" s="203"/>
      <c r="V232" s="203"/>
      <c r="W232" s="208"/>
      <c r="X232" s="205"/>
      <c r="Y232" s="526"/>
      <c r="Z232" s="203"/>
      <c r="AA232" s="203"/>
      <c r="AB232" s="208"/>
      <c r="AC232" s="205"/>
      <c r="AD232" s="526"/>
      <c r="AE232" s="203"/>
      <c r="AF232" s="203"/>
      <c r="AG232" s="208"/>
      <c r="AH232" s="205"/>
      <c r="AI232" s="526"/>
      <c r="AJ232" s="203"/>
      <c r="AK232" s="203"/>
      <c r="AL232" s="208"/>
      <c r="AM232" s="205"/>
      <c r="AN232" s="526"/>
      <c r="AO232" s="203"/>
      <c r="AP232" s="203"/>
      <c r="AQ232" s="208"/>
      <c r="AR232" s="205"/>
      <c r="AS232" s="526"/>
      <c r="AT232" s="203"/>
      <c r="AU232" s="203"/>
      <c r="AV232" s="208"/>
      <c r="AW232" s="205"/>
      <c r="AX232" s="526"/>
    </row>
    <row r="233" spans="2:50" ht="14.25" customHeight="1">
      <c r="B233" s="501"/>
      <c r="C233" s="203">
        <v>7</v>
      </c>
      <c r="D233" s="206"/>
      <c r="E233" s="203"/>
      <c r="F233" s="203"/>
      <c r="G233" s="208"/>
      <c r="H233" s="526"/>
      <c r="I233" s="209"/>
      <c r="J233" s="209"/>
      <c r="K233" s="210"/>
      <c r="L233" s="527"/>
      <c r="M233" s="209"/>
      <c r="N233" s="501"/>
      <c r="O233" s="501"/>
      <c r="P233" s="203"/>
      <c r="Q233" s="203"/>
      <c r="R233" s="208"/>
      <c r="S233" s="205"/>
      <c r="T233" s="526"/>
      <c r="U233" s="203"/>
      <c r="V233" s="203"/>
      <c r="W233" s="208"/>
      <c r="X233" s="205"/>
      <c r="Y233" s="526"/>
      <c r="Z233" s="203"/>
      <c r="AA233" s="203"/>
      <c r="AB233" s="208"/>
      <c r="AC233" s="205"/>
      <c r="AD233" s="526"/>
      <c r="AE233" s="203"/>
      <c r="AF233" s="203"/>
      <c r="AG233" s="208"/>
      <c r="AH233" s="205"/>
      <c r="AI233" s="526"/>
      <c r="AJ233" s="203"/>
      <c r="AK233" s="203"/>
      <c r="AL233" s="208"/>
      <c r="AM233" s="205"/>
      <c r="AN233" s="526"/>
      <c r="AO233" s="203"/>
      <c r="AP233" s="203"/>
      <c r="AQ233" s="208"/>
      <c r="AR233" s="205"/>
      <c r="AS233" s="526"/>
      <c r="AT233" s="203"/>
      <c r="AU233" s="203"/>
      <c r="AV233" s="208"/>
      <c r="AW233" s="205"/>
      <c r="AX233" s="526"/>
    </row>
    <row r="234" spans="2:50" ht="14.25" customHeight="1">
      <c r="B234" s="501"/>
      <c r="C234" s="203">
        <v>8</v>
      </c>
      <c r="D234" s="206"/>
      <c r="E234" s="203"/>
      <c r="F234" s="203"/>
      <c r="G234" s="208"/>
      <c r="H234" s="526"/>
      <c r="I234" s="209"/>
      <c r="J234" s="209"/>
      <c r="K234" s="210"/>
      <c r="L234" s="527"/>
      <c r="M234" s="209"/>
      <c r="N234" s="501"/>
      <c r="O234" s="501"/>
      <c r="P234" s="203"/>
      <c r="Q234" s="203"/>
      <c r="R234" s="208"/>
      <c r="S234" s="205"/>
      <c r="T234" s="526"/>
      <c r="U234" s="203"/>
      <c r="V234" s="203"/>
      <c r="W234" s="208"/>
      <c r="X234" s="205"/>
      <c r="Y234" s="526"/>
      <c r="Z234" s="203"/>
      <c r="AA234" s="203"/>
      <c r="AB234" s="208"/>
      <c r="AC234" s="205"/>
      <c r="AD234" s="526"/>
      <c r="AE234" s="203"/>
      <c r="AF234" s="203"/>
      <c r="AG234" s="208"/>
      <c r="AH234" s="205"/>
      <c r="AI234" s="526"/>
      <c r="AJ234" s="203"/>
      <c r="AK234" s="203"/>
      <c r="AL234" s="208"/>
      <c r="AM234" s="205"/>
      <c r="AN234" s="526"/>
      <c r="AO234" s="203"/>
      <c r="AP234" s="203"/>
      <c r="AQ234" s="208"/>
      <c r="AR234" s="205"/>
      <c r="AS234" s="526"/>
      <c r="AT234" s="203"/>
      <c r="AU234" s="203"/>
      <c r="AV234" s="208"/>
      <c r="AW234" s="205"/>
      <c r="AX234" s="526"/>
    </row>
    <row r="235" spans="2:50" ht="14.25" customHeight="1">
      <c r="B235" s="501"/>
      <c r="C235" s="203">
        <v>9</v>
      </c>
      <c r="D235" s="206"/>
      <c r="E235" s="203"/>
      <c r="F235" s="203"/>
      <c r="G235" s="208"/>
      <c r="H235" s="526"/>
      <c r="I235" s="209"/>
      <c r="J235" s="209"/>
      <c r="K235" s="210"/>
      <c r="L235" s="527"/>
      <c r="M235" s="209"/>
      <c r="N235" s="501"/>
      <c r="O235" s="501"/>
      <c r="P235" s="203"/>
      <c r="Q235" s="203"/>
      <c r="R235" s="208"/>
      <c r="S235" s="205"/>
      <c r="T235" s="526"/>
      <c r="U235" s="203"/>
      <c r="V235" s="203"/>
      <c r="W235" s="208"/>
      <c r="X235" s="205"/>
      <c r="Y235" s="526"/>
      <c r="Z235" s="203"/>
      <c r="AA235" s="203"/>
      <c r="AB235" s="208"/>
      <c r="AC235" s="205"/>
      <c r="AD235" s="526"/>
      <c r="AE235" s="203"/>
      <c r="AF235" s="203"/>
      <c r="AG235" s="208"/>
      <c r="AH235" s="205"/>
      <c r="AI235" s="526"/>
      <c r="AJ235" s="203"/>
      <c r="AK235" s="203"/>
      <c r="AL235" s="208"/>
      <c r="AM235" s="205"/>
      <c r="AN235" s="526"/>
      <c r="AO235" s="203"/>
      <c r="AP235" s="203"/>
      <c r="AQ235" s="208"/>
      <c r="AR235" s="205"/>
      <c r="AS235" s="526"/>
      <c r="AT235" s="203"/>
      <c r="AU235" s="203"/>
      <c r="AV235" s="208"/>
      <c r="AW235" s="205"/>
      <c r="AX235" s="526"/>
    </row>
    <row r="236" spans="2:50" ht="14.25" customHeight="1">
      <c r="B236" s="501"/>
      <c r="C236" s="203">
        <v>10</v>
      </c>
      <c r="D236" s="206"/>
      <c r="E236" s="203"/>
      <c r="F236" s="203"/>
      <c r="G236" s="208"/>
      <c r="H236" s="526"/>
      <c r="I236" s="209"/>
      <c r="J236" s="209"/>
      <c r="K236" s="210"/>
      <c r="L236" s="527"/>
      <c r="M236" s="209"/>
      <c r="N236" s="501"/>
      <c r="O236" s="501"/>
      <c r="P236" s="203"/>
      <c r="Q236" s="203"/>
      <c r="R236" s="208"/>
      <c r="S236" s="205"/>
      <c r="T236" s="526"/>
      <c r="U236" s="203"/>
      <c r="V236" s="203"/>
      <c r="W236" s="208"/>
      <c r="X236" s="205"/>
      <c r="Y236" s="526"/>
      <c r="Z236" s="203"/>
      <c r="AA236" s="203"/>
      <c r="AB236" s="208"/>
      <c r="AC236" s="205"/>
      <c r="AD236" s="526"/>
      <c r="AE236" s="203"/>
      <c r="AF236" s="203"/>
      <c r="AG236" s="208"/>
      <c r="AH236" s="205"/>
      <c r="AI236" s="526"/>
      <c r="AJ236" s="203"/>
      <c r="AK236" s="203"/>
      <c r="AL236" s="208"/>
      <c r="AM236" s="205"/>
      <c r="AN236" s="526"/>
      <c r="AO236" s="203"/>
      <c r="AP236" s="203"/>
      <c r="AQ236" s="208"/>
      <c r="AR236" s="205"/>
      <c r="AS236" s="526"/>
      <c r="AT236" s="203"/>
      <c r="AU236" s="203"/>
      <c r="AV236" s="208"/>
      <c r="AW236" s="205"/>
      <c r="AX236" s="526"/>
    </row>
    <row r="237" spans="2:50" ht="14.25" customHeight="1">
      <c r="B237" s="501"/>
      <c r="C237" s="203">
        <v>11</v>
      </c>
      <c r="D237" s="206"/>
      <c r="E237" s="203"/>
      <c r="F237" s="203"/>
      <c r="G237" s="208"/>
      <c r="H237" s="526"/>
      <c r="I237" s="209"/>
      <c r="J237" s="209"/>
      <c r="K237" s="210"/>
      <c r="L237" s="527"/>
      <c r="M237" s="209"/>
      <c r="N237" s="501"/>
      <c r="O237" s="501"/>
      <c r="P237" s="203"/>
      <c r="Q237" s="203"/>
      <c r="R237" s="208"/>
      <c r="S237" s="205"/>
      <c r="T237" s="526"/>
      <c r="U237" s="203"/>
      <c r="V237" s="203"/>
      <c r="W237" s="208"/>
      <c r="X237" s="205"/>
      <c r="Y237" s="526"/>
      <c r="Z237" s="203"/>
      <c r="AA237" s="203"/>
      <c r="AB237" s="208"/>
      <c r="AC237" s="205"/>
      <c r="AD237" s="526"/>
      <c r="AE237" s="203"/>
      <c r="AF237" s="203"/>
      <c r="AG237" s="208"/>
      <c r="AH237" s="205"/>
      <c r="AI237" s="526"/>
      <c r="AJ237" s="203"/>
      <c r="AK237" s="203"/>
      <c r="AL237" s="208"/>
      <c r="AM237" s="205"/>
      <c r="AN237" s="526"/>
      <c r="AO237" s="203"/>
      <c r="AP237" s="203"/>
      <c r="AQ237" s="208"/>
      <c r="AR237" s="205"/>
      <c r="AS237" s="526"/>
      <c r="AT237" s="203"/>
      <c r="AU237" s="203"/>
      <c r="AV237" s="208"/>
      <c r="AW237" s="205"/>
      <c r="AX237" s="526"/>
    </row>
    <row r="238" spans="2:50" ht="14.25" customHeight="1">
      <c r="B238" s="501"/>
      <c r="C238" s="203">
        <v>12</v>
      </c>
      <c r="D238" s="206"/>
      <c r="E238" s="203"/>
      <c r="F238" s="203"/>
      <c r="G238" s="208"/>
      <c r="H238" s="526"/>
      <c r="I238" s="209"/>
      <c r="J238" s="209"/>
      <c r="K238" s="210"/>
      <c r="L238" s="527"/>
      <c r="M238" s="209"/>
      <c r="N238" s="501"/>
      <c r="O238" s="501"/>
      <c r="P238" s="203"/>
      <c r="Q238" s="203"/>
      <c r="R238" s="208"/>
      <c r="S238" s="205"/>
      <c r="T238" s="526"/>
      <c r="U238" s="203"/>
      <c r="V238" s="203"/>
      <c r="W238" s="208"/>
      <c r="X238" s="205"/>
      <c r="Y238" s="526"/>
      <c r="Z238" s="203"/>
      <c r="AA238" s="203"/>
      <c r="AB238" s="208"/>
      <c r="AC238" s="205"/>
      <c r="AD238" s="526"/>
      <c r="AE238" s="203"/>
      <c r="AF238" s="203"/>
      <c r="AG238" s="208"/>
      <c r="AH238" s="205"/>
      <c r="AI238" s="526"/>
      <c r="AJ238" s="203"/>
      <c r="AK238" s="203"/>
      <c r="AL238" s="208"/>
      <c r="AM238" s="205"/>
      <c r="AN238" s="526"/>
      <c r="AO238" s="203"/>
      <c r="AP238" s="203"/>
      <c r="AQ238" s="208"/>
      <c r="AR238" s="205"/>
      <c r="AS238" s="526"/>
      <c r="AT238" s="203"/>
      <c r="AU238" s="203"/>
      <c r="AV238" s="208"/>
      <c r="AW238" s="205"/>
      <c r="AX238" s="526"/>
    </row>
    <row r="239" spans="2:50" ht="14.25" customHeight="1">
      <c r="B239" s="501"/>
      <c r="C239" s="203">
        <v>13</v>
      </c>
      <c r="D239" s="206"/>
      <c r="E239" s="203"/>
      <c r="F239" s="203"/>
      <c r="G239" s="208"/>
      <c r="H239" s="526"/>
      <c r="I239" s="209"/>
      <c r="J239" s="209"/>
      <c r="K239" s="210"/>
      <c r="L239" s="527"/>
      <c r="M239" s="209"/>
      <c r="N239" s="501"/>
      <c r="O239" s="501"/>
      <c r="P239" s="203"/>
      <c r="Q239" s="203"/>
      <c r="R239" s="208"/>
      <c r="S239" s="205"/>
      <c r="T239" s="526"/>
      <c r="U239" s="203"/>
      <c r="V239" s="203"/>
      <c r="W239" s="208"/>
      <c r="X239" s="205"/>
      <c r="Y239" s="526"/>
      <c r="Z239" s="203"/>
      <c r="AA239" s="203"/>
      <c r="AB239" s="208"/>
      <c r="AC239" s="205"/>
      <c r="AD239" s="526"/>
      <c r="AE239" s="203"/>
      <c r="AF239" s="203"/>
      <c r="AG239" s="208"/>
      <c r="AH239" s="205"/>
      <c r="AI239" s="526"/>
      <c r="AJ239" s="203"/>
      <c r="AK239" s="203"/>
      <c r="AL239" s="208"/>
      <c r="AM239" s="205"/>
      <c r="AN239" s="526"/>
      <c r="AO239" s="203"/>
      <c r="AP239" s="203"/>
      <c r="AQ239" s="208"/>
      <c r="AR239" s="205"/>
      <c r="AS239" s="526"/>
      <c r="AT239" s="203"/>
      <c r="AU239" s="203"/>
      <c r="AV239" s="208"/>
      <c r="AW239" s="205"/>
      <c r="AX239" s="526"/>
    </row>
    <row r="240" spans="2:50" ht="14.25" customHeight="1">
      <c r="B240" s="501"/>
      <c r="C240" s="203">
        <v>14</v>
      </c>
      <c r="D240" s="206"/>
      <c r="E240" s="203"/>
      <c r="F240" s="203"/>
      <c r="G240" s="208"/>
      <c r="H240" s="526"/>
      <c r="I240" s="209"/>
      <c r="J240" s="209"/>
      <c r="K240" s="210"/>
      <c r="L240" s="527"/>
      <c r="M240" s="209"/>
      <c r="N240" s="501"/>
      <c r="O240" s="501"/>
      <c r="P240" s="203"/>
      <c r="Q240" s="203"/>
      <c r="R240" s="208"/>
      <c r="S240" s="205"/>
      <c r="T240" s="526"/>
      <c r="U240" s="203"/>
      <c r="V240" s="203"/>
      <c r="W240" s="208"/>
      <c r="X240" s="205"/>
      <c r="Y240" s="526"/>
      <c r="Z240" s="203"/>
      <c r="AA240" s="203"/>
      <c r="AB240" s="208"/>
      <c r="AC240" s="205"/>
      <c r="AD240" s="526"/>
      <c r="AE240" s="203"/>
      <c r="AF240" s="203"/>
      <c r="AG240" s="208"/>
      <c r="AH240" s="205"/>
      <c r="AI240" s="526"/>
      <c r="AJ240" s="203"/>
      <c r="AK240" s="203"/>
      <c r="AL240" s="208"/>
      <c r="AM240" s="205"/>
      <c r="AN240" s="526"/>
      <c r="AO240" s="203"/>
      <c r="AP240" s="203"/>
      <c r="AQ240" s="208"/>
      <c r="AR240" s="205"/>
      <c r="AS240" s="526"/>
      <c r="AT240" s="203"/>
      <c r="AU240" s="203"/>
      <c r="AV240" s="208"/>
      <c r="AW240" s="205"/>
      <c r="AX240" s="526"/>
    </row>
    <row r="241" spans="2:50" ht="14.25" customHeight="1">
      <c r="B241" s="501"/>
      <c r="C241" s="203">
        <v>15</v>
      </c>
      <c r="D241" s="206"/>
      <c r="E241" s="203"/>
      <c r="F241" s="203"/>
      <c r="G241" s="208"/>
      <c r="H241" s="526"/>
      <c r="I241" s="209"/>
      <c r="J241" s="209"/>
      <c r="K241" s="210"/>
      <c r="L241" s="527"/>
      <c r="M241" s="209"/>
      <c r="N241" s="501"/>
      <c r="O241" s="501"/>
      <c r="P241" s="203"/>
      <c r="Q241" s="207"/>
      <c r="R241" s="208"/>
      <c r="S241" s="205"/>
      <c r="T241" s="526"/>
      <c r="U241" s="203"/>
      <c r="V241" s="203"/>
      <c r="W241" s="208"/>
      <c r="X241" s="205"/>
      <c r="Y241" s="526"/>
      <c r="Z241" s="203"/>
      <c r="AA241" s="203"/>
      <c r="AB241" s="208"/>
      <c r="AC241" s="205"/>
      <c r="AD241" s="526"/>
      <c r="AE241" s="203"/>
      <c r="AF241" s="203"/>
      <c r="AG241" s="208"/>
      <c r="AH241" s="205"/>
      <c r="AI241" s="526"/>
      <c r="AJ241" s="203"/>
      <c r="AK241" s="203"/>
      <c r="AL241" s="208"/>
      <c r="AM241" s="205"/>
      <c r="AN241" s="526"/>
      <c r="AO241" s="203"/>
      <c r="AP241" s="203"/>
      <c r="AQ241" s="208"/>
      <c r="AR241" s="205"/>
      <c r="AS241" s="526"/>
      <c r="AT241" s="203"/>
      <c r="AU241" s="203"/>
      <c r="AV241" s="208"/>
      <c r="AW241" s="205"/>
      <c r="AX241" s="526"/>
    </row>
    <row r="242" spans="2:50" ht="14.25" customHeight="1" collapsed="1">
      <c r="B242" s="539" t="s">
        <v>220</v>
      </c>
      <c r="C242" s="540"/>
      <c r="D242" s="540"/>
      <c r="E242" s="540"/>
      <c r="F242" s="540"/>
      <c r="G242" s="540"/>
      <c r="H242" s="540"/>
      <c r="I242" s="540"/>
      <c r="J242" s="540"/>
      <c r="K242" s="540"/>
      <c r="L242" s="540"/>
      <c r="M242" s="541"/>
      <c r="N242" s="553" t="s">
        <v>130</v>
      </c>
      <c r="O242" s="553" t="s">
        <v>77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95">U242+1</f>
        <v>45953</v>
      </c>
      <c r="AA242" s="588"/>
      <c r="AB242" s="588"/>
      <c r="AC242" s="588"/>
      <c r="AD242" s="588"/>
      <c r="AE242" s="589">
        <f t="shared" ref="AE242" si="296">Z242+1</f>
        <v>45954</v>
      </c>
      <c r="AF242" s="590"/>
      <c r="AG242" s="590"/>
      <c r="AH242" s="590"/>
      <c r="AI242" s="590"/>
      <c r="AJ242" s="591">
        <f t="shared" ref="AJ242" si="297">AE242+1</f>
        <v>45955</v>
      </c>
      <c r="AK242" s="592"/>
      <c r="AL242" s="592"/>
      <c r="AM242" s="592"/>
      <c r="AN242" s="593"/>
      <c r="AO242" s="589">
        <f t="shared" ref="AO242" si="298">AJ242+1</f>
        <v>45956</v>
      </c>
      <c r="AP242" s="590"/>
      <c r="AQ242" s="590"/>
      <c r="AR242" s="590"/>
      <c r="AS242" s="590"/>
      <c r="AT242" s="591">
        <f t="shared" ref="AT242" si="299">AO242+1</f>
        <v>45957</v>
      </c>
      <c r="AU242" s="592"/>
      <c r="AV242" s="592"/>
      <c r="AW242" s="592"/>
      <c r="AX242" s="593"/>
    </row>
    <row r="243" spans="2:50" ht="14.25" customHeight="1">
      <c r="B243" s="542"/>
      <c r="C243" s="542"/>
      <c r="D243" s="542"/>
      <c r="E243" s="542"/>
      <c r="F243" s="542"/>
      <c r="G243" s="542"/>
      <c r="H243" s="542"/>
      <c r="I243" s="542"/>
      <c r="J243" s="542"/>
      <c r="K243" s="542"/>
      <c r="L243" s="542"/>
      <c r="M243" s="543"/>
      <c r="N243" s="555"/>
      <c r="O243" s="555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0">Z242</f>
        <v>45953</v>
      </c>
      <c r="AA243" s="594"/>
      <c r="AB243" s="594"/>
      <c r="AC243" s="594"/>
      <c r="AD243" s="594"/>
      <c r="AE243" s="595">
        <f t="shared" ref="AE243" si="301">AE242</f>
        <v>45954</v>
      </c>
      <c r="AF243" s="595"/>
      <c r="AG243" s="595"/>
      <c r="AH243" s="595"/>
      <c r="AI243" s="595"/>
      <c r="AJ243" s="596">
        <f t="shared" ref="AJ243" si="302">AJ242</f>
        <v>45955</v>
      </c>
      <c r="AK243" s="597"/>
      <c r="AL243" s="597"/>
      <c r="AM243" s="597"/>
      <c r="AN243" s="598"/>
      <c r="AO243" s="595">
        <f t="shared" ref="AO243" si="303">AO242</f>
        <v>45956</v>
      </c>
      <c r="AP243" s="595"/>
      <c r="AQ243" s="595"/>
      <c r="AR243" s="595"/>
      <c r="AS243" s="595"/>
      <c r="AT243" s="596">
        <f t="shared" ref="AT243" si="304">AT242</f>
        <v>45957</v>
      </c>
      <c r="AU243" s="597"/>
      <c r="AV243" s="597"/>
      <c r="AW243" s="597"/>
      <c r="AX243" s="598"/>
    </row>
    <row r="244" spans="2:50" ht="14.25" customHeight="1">
      <c r="B244" s="501" t="s">
        <v>131</v>
      </c>
      <c r="C244" s="501" t="s">
        <v>132</v>
      </c>
      <c r="D244" s="501"/>
      <c r="E244" s="501" t="s">
        <v>133</v>
      </c>
      <c r="F244" s="501"/>
      <c r="G244" s="501"/>
      <c r="H244" s="501" t="s">
        <v>134</v>
      </c>
      <c r="I244" s="529" t="s">
        <v>135</v>
      </c>
      <c r="J244" s="529"/>
      <c r="K244" s="529"/>
      <c r="L244" s="529" t="s">
        <v>134</v>
      </c>
      <c r="M244" s="529" t="s">
        <v>136</v>
      </c>
      <c r="N244" s="501"/>
      <c r="O244" s="501" t="s">
        <v>137</v>
      </c>
      <c r="P244" s="501" t="s">
        <v>138</v>
      </c>
      <c r="Q244" s="501"/>
      <c r="R244" s="501"/>
      <c r="S244" s="501"/>
      <c r="T244" s="501" t="s">
        <v>134</v>
      </c>
      <c r="U244" s="501" t="s">
        <v>138</v>
      </c>
      <c r="V244" s="501"/>
      <c r="W244" s="501"/>
      <c r="X244" s="501"/>
      <c r="Y244" s="501" t="s">
        <v>134</v>
      </c>
      <c r="Z244" s="501" t="s">
        <v>138</v>
      </c>
      <c r="AA244" s="501"/>
      <c r="AB244" s="501"/>
      <c r="AC244" s="501"/>
      <c r="AD244" s="501" t="s">
        <v>134</v>
      </c>
      <c r="AE244" s="501" t="s">
        <v>138</v>
      </c>
      <c r="AF244" s="501"/>
      <c r="AG244" s="501"/>
      <c r="AH244" s="501"/>
      <c r="AI244" s="501" t="s">
        <v>134</v>
      </c>
      <c r="AJ244" s="501" t="s">
        <v>138</v>
      </c>
      <c r="AK244" s="501"/>
      <c r="AL244" s="501"/>
      <c r="AM244" s="501"/>
      <c r="AN244" s="501" t="s">
        <v>134</v>
      </c>
      <c r="AO244" s="501" t="s">
        <v>138</v>
      </c>
      <c r="AP244" s="501"/>
      <c r="AQ244" s="501"/>
      <c r="AR244" s="501"/>
      <c r="AS244" s="501" t="s">
        <v>134</v>
      </c>
      <c r="AT244" s="501" t="s">
        <v>138</v>
      </c>
      <c r="AU244" s="501"/>
      <c r="AV244" s="501"/>
      <c r="AW244" s="501"/>
      <c r="AX244" s="501" t="s">
        <v>134</v>
      </c>
    </row>
    <row r="245" spans="2:50" ht="14.25" customHeight="1">
      <c r="B245" s="501"/>
      <c r="C245" s="501"/>
      <c r="D245" s="501"/>
      <c r="E245" s="501" t="s">
        <v>139</v>
      </c>
      <c r="F245" s="501"/>
      <c r="G245" s="501"/>
      <c r="H245" s="501"/>
      <c r="I245" s="529" t="s">
        <v>139</v>
      </c>
      <c r="J245" s="529"/>
      <c r="K245" s="529"/>
      <c r="L245" s="529"/>
      <c r="M245" s="529"/>
      <c r="N245" s="501"/>
      <c r="O245" s="501"/>
      <c r="P245" s="501" t="s">
        <v>140</v>
      </c>
      <c r="Q245" s="501"/>
      <c r="R245" s="501"/>
      <c r="S245" s="501"/>
      <c r="T245" s="501"/>
      <c r="U245" s="501" t="s">
        <v>140</v>
      </c>
      <c r="V245" s="501"/>
      <c r="W245" s="501"/>
      <c r="X245" s="501"/>
      <c r="Y245" s="501"/>
      <c r="Z245" s="501" t="s">
        <v>140</v>
      </c>
      <c r="AA245" s="501"/>
      <c r="AB245" s="501"/>
      <c r="AC245" s="501"/>
      <c r="AD245" s="501"/>
      <c r="AE245" s="501" t="s">
        <v>140</v>
      </c>
      <c r="AF245" s="501"/>
      <c r="AG245" s="501"/>
      <c r="AH245" s="501"/>
      <c r="AI245" s="501"/>
      <c r="AJ245" s="501" t="s">
        <v>140</v>
      </c>
      <c r="AK245" s="501"/>
      <c r="AL245" s="501"/>
      <c r="AM245" s="501"/>
      <c r="AN245" s="501"/>
      <c r="AO245" s="501" t="s">
        <v>140</v>
      </c>
      <c r="AP245" s="501"/>
      <c r="AQ245" s="501"/>
      <c r="AR245" s="501"/>
      <c r="AS245" s="501"/>
      <c r="AT245" s="501" t="s">
        <v>140</v>
      </c>
      <c r="AU245" s="501"/>
      <c r="AV245" s="501"/>
      <c r="AW245" s="501"/>
      <c r="AX245" s="501"/>
    </row>
    <row r="246" spans="2:50" ht="14.25" customHeight="1">
      <c r="B246" s="501"/>
      <c r="C246" s="501"/>
      <c r="D246" s="501"/>
      <c r="E246" s="203" t="s">
        <v>141</v>
      </c>
      <c r="F246" s="203" t="s">
        <v>142</v>
      </c>
      <c r="G246" s="203" t="s">
        <v>143</v>
      </c>
      <c r="H246" s="501"/>
      <c r="I246" s="204" t="s">
        <v>141</v>
      </c>
      <c r="J246" s="204" t="s">
        <v>142</v>
      </c>
      <c r="K246" s="204" t="s">
        <v>143</v>
      </c>
      <c r="L246" s="529"/>
      <c r="M246" s="529"/>
      <c r="N246" s="501"/>
      <c r="O246" s="501"/>
      <c r="P246" s="203" t="s">
        <v>141</v>
      </c>
      <c r="Q246" s="203" t="s">
        <v>142</v>
      </c>
      <c r="R246" s="203" t="s">
        <v>143</v>
      </c>
      <c r="S246" s="205" t="s">
        <v>136</v>
      </c>
      <c r="T246" s="501"/>
      <c r="U246" s="203" t="s">
        <v>141</v>
      </c>
      <c r="V246" s="203" t="s">
        <v>142</v>
      </c>
      <c r="W246" s="203" t="s">
        <v>143</v>
      </c>
      <c r="X246" s="205" t="s">
        <v>136</v>
      </c>
      <c r="Y246" s="501"/>
      <c r="Z246" s="203" t="s">
        <v>141</v>
      </c>
      <c r="AA246" s="203" t="s">
        <v>142</v>
      </c>
      <c r="AB246" s="203" t="s">
        <v>143</v>
      </c>
      <c r="AC246" s="205" t="s">
        <v>136</v>
      </c>
      <c r="AD246" s="501"/>
      <c r="AE246" s="203" t="s">
        <v>141</v>
      </c>
      <c r="AF246" s="203" t="s">
        <v>142</v>
      </c>
      <c r="AG246" s="203" t="s">
        <v>143</v>
      </c>
      <c r="AH246" s="205" t="s">
        <v>136</v>
      </c>
      <c r="AI246" s="501"/>
      <c r="AJ246" s="203" t="s">
        <v>141</v>
      </c>
      <c r="AK246" s="203" t="s">
        <v>142</v>
      </c>
      <c r="AL246" s="203" t="s">
        <v>143</v>
      </c>
      <c r="AM246" s="205" t="s">
        <v>136</v>
      </c>
      <c r="AN246" s="501"/>
      <c r="AO246" s="203" t="s">
        <v>141</v>
      </c>
      <c r="AP246" s="203" t="s">
        <v>142</v>
      </c>
      <c r="AQ246" s="203" t="s">
        <v>143</v>
      </c>
      <c r="AR246" s="205" t="s">
        <v>136</v>
      </c>
      <c r="AS246" s="501"/>
      <c r="AT246" s="203" t="s">
        <v>141</v>
      </c>
      <c r="AU246" s="203" t="s">
        <v>142</v>
      </c>
      <c r="AV246" s="203" t="s">
        <v>143</v>
      </c>
      <c r="AW246" s="205" t="s">
        <v>136</v>
      </c>
      <c r="AX246" s="501"/>
    </row>
    <row r="247" spans="2:50" ht="14.25" customHeight="1">
      <c r="B247" s="501" t="s">
        <v>116</v>
      </c>
      <c r="C247" s="203">
        <v>1</v>
      </c>
      <c r="D247" s="206" t="s">
        <v>343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26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27">
        <f>IFERROR(AVERAGE(K247:K261),"-")</f>
        <v>78.155930700945419</v>
      </c>
      <c r="M247" s="209">
        <f>RANK(K247, K$247:$K$261)</f>
        <v>1</v>
      </c>
      <c r="N247" s="501"/>
      <c r="O247" s="501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26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26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26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26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26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26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26">
        <f>AVERAGE(AV247:AV261)</f>
        <v>78.185706260686686</v>
      </c>
    </row>
    <row r="248" spans="2:50" ht="14.25" customHeight="1">
      <c r="B248" s="501"/>
      <c r="C248" s="203">
        <v>2</v>
      </c>
      <c r="D248" s="206" t="s">
        <v>345</v>
      </c>
      <c r="E248" s="203">
        <v>20</v>
      </c>
      <c r="F248" s="203">
        <v>1800</v>
      </c>
      <c r="G248" s="208">
        <f t="shared" si="305"/>
        <v>90</v>
      </c>
      <c r="H248" s="526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27"/>
      <c r="M248" s="209">
        <f>RANK(K248, K$247:$K$261)</f>
        <v>2</v>
      </c>
      <c r="N248" s="501"/>
      <c r="O248" s="501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26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26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26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26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26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26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26"/>
    </row>
    <row r="249" spans="2:50" ht="14.25" customHeight="1">
      <c r="B249" s="501"/>
      <c r="C249" s="203">
        <v>3</v>
      </c>
      <c r="D249" s="206" t="s">
        <v>346</v>
      </c>
      <c r="E249" s="203">
        <v>22</v>
      </c>
      <c r="F249" s="203">
        <v>1800</v>
      </c>
      <c r="G249" s="208">
        <f t="shared" si="305"/>
        <v>81.818181818181813</v>
      </c>
      <c r="H249" s="526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27"/>
      <c r="M249" s="209">
        <f>RANK(K249, K$247:$K$261)</f>
        <v>3</v>
      </c>
      <c r="N249" s="501"/>
      <c r="O249" s="501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26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26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26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26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26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26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26"/>
    </row>
    <row r="250" spans="2:50" ht="14.25" customHeight="1">
      <c r="B250" s="501"/>
      <c r="C250" s="203">
        <v>4</v>
      </c>
      <c r="D250" s="206"/>
      <c r="E250" s="203"/>
      <c r="F250" s="203"/>
      <c r="G250" s="208"/>
      <c r="H250" s="526"/>
      <c r="I250" s="209"/>
      <c r="J250" s="209"/>
      <c r="K250" s="210"/>
      <c r="L250" s="527"/>
      <c r="M250" s="209"/>
      <c r="N250" s="501"/>
      <c r="O250" s="501"/>
      <c r="P250" s="203"/>
      <c r="Q250" s="203"/>
      <c r="R250" s="208"/>
      <c r="S250" s="205"/>
      <c r="T250" s="526"/>
      <c r="U250" s="203"/>
      <c r="V250" s="203"/>
      <c r="W250" s="208"/>
      <c r="X250" s="205"/>
      <c r="Y250" s="526"/>
      <c r="Z250" s="203"/>
      <c r="AA250" s="203"/>
      <c r="AB250" s="208"/>
      <c r="AC250" s="205"/>
      <c r="AD250" s="526"/>
      <c r="AE250" s="203"/>
      <c r="AF250" s="203"/>
      <c r="AG250" s="208"/>
      <c r="AH250" s="205"/>
      <c r="AI250" s="526"/>
      <c r="AJ250" s="203"/>
      <c r="AK250" s="203"/>
      <c r="AL250" s="208"/>
      <c r="AM250" s="205"/>
      <c r="AN250" s="526"/>
      <c r="AO250" s="203"/>
      <c r="AP250" s="203"/>
      <c r="AQ250" s="208"/>
      <c r="AR250" s="205"/>
      <c r="AS250" s="526"/>
      <c r="AT250" s="203"/>
      <c r="AU250" s="203"/>
      <c r="AV250" s="208"/>
      <c r="AW250" s="205"/>
      <c r="AX250" s="526"/>
    </row>
    <row r="251" spans="2:50" ht="14.25" customHeight="1">
      <c r="B251" s="501"/>
      <c r="C251" s="203">
        <v>5</v>
      </c>
      <c r="D251" s="206"/>
      <c r="E251" s="203"/>
      <c r="F251" s="203"/>
      <c r="G251" s="208"/>
      <c r="H251" s="526"/>
      <c r="I251" s="209"/>
      <c r="J251" s="209"/>
      <c r="K251" s="210"/>
      <c r="L251" s="527"/>
      <c r="M251" s="209"/>
      <c r="N251" s="501"/>
      <c r="O251" s="501"/>
      <c r="P251" s="203"/>
      <c r="Q251" s="203"/>
      <c r="R251" s="208"/>
      <c r="S251" s="205"/>
      <c r="T251" s="526"/>
      <c r="U251" s="203"/>
      <c r="V251" s="203"/>
      <c r="W251" s="208"/>
      <c r="X251" s="205"/>
      <c r="Y251" s="526"/>
      <c r="Z251" s="203"/>
      <c r="AA251" s="203"/>
      <c r="AB251" s="208"/>
      <c r="AC251" s="205"/>
      <c r="AD251" s="526"/>
      <c r="AE251" s="203"/>
      <c r="AF251" s="203"/>
      <c r="AG251" s="208"/>
      <c r="AH251" s="205"/>
      <c r="AI251" s="526"/>
      <c r="AJ251" s="203"/>
      <c r="AK251" s="203"/>
      <c r="AL251" s="208"/>
      <c r="AM251" s="205"/>
      <c r="AN251" s="526"/>
      <c r="AO251" s="203"/>
      <c r="AP251" s="203"/>
      <c r="AQ251" s="208"/>
      <c r="AR251" s="205"/>
      <c r="AS251" s="526"/>
      <c r="AT251" s="203"/>
      <c r="AU251" s="203"/>
      <c r="AV251" s="208"/>
      <c r="AW251" s="205"/>
      <c r="AX251" s="526"/>
    </row>
    <row r="252" spans="2:50" ht="14.25" customHeight="1">
      <c r="B252" s="501"/>
      <c r="C252" s="203">
        <v>6</v>
      </c>
      <c r="D252" s="206"/>
      <c r="E252" s="203"/>
      <c r="F252" s="203"/>
      <c r="G252" s="208"/>
      <c r="H252" s="526"/>
      <c r="I252" s="209"/>
      <c r="J252" s="209"/>
      <c r="K252" s="210"/>
      <c r="L252" s="527"/>
      <c r="M252" s="209"/>
      <c r="N252" s="501"/>
      <c r="O252" s="501"/>
      <c r="P252" s="203"/>
      <c r="Q252" s="203"/>
      <c r="R252" s="208"/>
      <c r="S252" s="205"/>
      <c r="T252" s="526"/>
      <c r="U252" s="203"/>
      <c r="V252" s="203"/>
      <c r="W252" s="208"/>
      <c r="X252" s="205"/>
      <c r="Y252" s="526"/>
      <c r="Z252" s="203"/>
      <c r="AA252" s="203"/>
      <c r="AB252" s="208"/>
      <c r="AC252" s="205"/>
      <c r="AD252" s="526"/>
      <c r="AE252" s="203"/>
      <c r="AF252" s="203"/>
      <c r="AG252" s="208"/>
      <c r="AH252" s="205"/>
      <c r="AI252" s="526"/>
      <c r="AJ252" s="203"/>
      <c r="AK252" s="203"/>
      <c r="AL252" s="208"/>
      <c r="AM252" s="205"/>
      <c r="AN252" s="526"/>
      <c r="AO252" s="203"/>
      <c r="AP252" s="203"/>
      <c r="AQ252" s="208"/>
      <c r="AR252" s="205"/>
      <c r="AS252" s="526"/>
      <c r="AT252" s="203"/>
      <c r="AU252" s="203"/>
      <c r="AV252" s="208"/>
      <c r="AW252" s="205"/>
      <c r="AX252" s="526"/>
    </row>
    <row r="253" spans="2:50" ht="14.25" customHeight="1">
      <c r="B253" s="501"/>
      <c r="C253" s="203">
        <v>7</v>
      </c>
      <c r="D253" s="206"/>
      <c r="E253" s="203"/>
      <c r="F253" s="203"/>
      <c r="G253" s="208"/>
      <c r="H253" s="526"/>
      <c r="I253" s="209"/>
      <c r="J253" s="209"/>
      <c r="K253" s="210"/>
      <c r="L253" s="527"/>
      <c r="M253" s="209"/>
      <c r="N253" s="501"/>
      <c r="O253" s="501"/>
      <c r="P253" s="203"/>
      <c r="Q253" s="203"/>
      <c r="R253" s="208"/>
      <c r="S253" s="205"/>
      <c r="T253" s="526"/>
      <c r="U253" s="203"/>
      <c r="V253" s="203"/>
      <c r="W253" s="208"/>
      <c r="X253" s="205"/>
      <c r="Y253" s="526"/>
      <c r="Z253" s="203"/>
      <c r="AA253" s="203"/>
      <c r="AB253" s="208"/>
      <c r="AC253" s="205"/>
      <c r="AD253" s="526"/>
      <c r="AE253" s="203"/>
      <c r="AF253" s="203"/>
      <c r="AG253" s="208"/>
      <c r="AH253" s="205"/>
      <c r="AI253" s="526"/>
      <c r="AJ253" s="203"/>
      <c r="AK253" s="203"/>
      <c r="AL253" s="208"/>
      <c r="AM253" s="205"/>
      <c r="AN253" s="526"/>
      <c r="AO253" s="203"/>
      <c r="AP253" s="203"/>
      <c r="AQ253" s="208"/>
      <c r="AR253" s="205"/>
      <c r="AS253" s="526"/>
      <c r="AT253" s="203"/>
      <c r="AU253" s="203"/>
      <c r="AV253" s="208"/>
      <c r="AW253" s="205"/>
      <c r="AX253" s="526"/>
    </row>
    <row r="254" spans="2:50" ht="14.25" customHeight="1">
      <c r="B254" s="501"/>
      <c r="C254" s="203">
        <v>8</v>
      </c>
      <c r="D254" s="206"/>
      <c r="E254" s="203"/>
      <c r="F254" s="203"/>
      <c r="G254" s="208"/>
      <c r="H254" s="526"/>
      <c r="I254" s="209"/>
      <c r="J254" s="209"/>
      <c r="K254" s="210"/>
      <c r="L254" s="527"/>
      <c r="M254" s="209"/>
      <c r="N254" s="501"/>
      <c r="O254" s="501"/>
      <c r="P254" s="203"/>
      <c r="Q254" s="203"/>
      <c r="R254" s="208"/>
      <c r="S254" s="205"/>
      <c r="T254" s="526"/>
      <c r="U254" s="203"/>
      <c r="V254" s="203"/>
      <c r="W254" s="208"/>
      <c r="X254" s="205"/>
      <c r="Y254" s="526"/>
      <c r="Z254" s="203"/>
      <c r="AA254" s="203"/>
      <c r="AB254" s="208"/>
      <c r="AC254" s="205"/>
      <c r="AD254" s="526"/>
      <c r="AE254" s="203"/>
      <c r="AF254" s="203"/>
      <c r="AG254" s="208"/>
      <c r="AH254" s="205"/>
      <c r="AI254" s="526"/>
      <c r="AJ254" s="203"/>
      <c r="AK254" s="203"/>
      <c r="AL254" s="208"/>
      <c r="AM254" s="205"/>
      <c r="AN254" s="526"/>
      <c r="AO254" s="203"/>
      <c r="AP254" s="203"/>
      <c r="AQ254" s="208"/>
      <c r="AR254" s="205"/>
      <c r="AS254" s="526"/>
      <c r="AT254" s="203"/>
      <c r="AU254" s="203"/>
      <c r="AV254" s="208"/>
      <c r="AW254" s="205"/>
      <c r="AX254" s="526"/>
    </row>
    <row r="255" spans="2:50" ht="14.25" customHeight="1">
      <c r="B255" s="501"/>
      <c r="C255" s="203">
        <v>9</v>
      </c>
      <c r="D255" s="206"/>
      <c r="E255" s="203"/>
      <c r="F255" s="203"/>
      <c r="G255" s="208"/>
      <c r="H255" s="526"/>
      <c r="I255" s="209"/>
      <c r="J255" s="209"/>
      <c r="K255" s="210"/>
      <c r="L255" s="527"/>
      <c r="M255" s="209"/>
      <c r="N255" s="501"/>
      <c r="O255" s="501"/>
      <c r="P255" s="203"/>
      <c r="Q255" s="203"/>
      <c r="R255" s="208"/>
      <c r="S255" s="205"/>
      <c r="T255" s="526"/>
      <c r="U255" s="203"/>
      <c r="V255" s="203"/>
      <c r="W255" s="208"/>
      <c r="X255" s="205"/>
      <c r="Y255" s="526"/>
      <c r="Z255" s="203"/>
      <c r="AA255" s="203"/>
      <c r="AB255" s="208"/>
      <c r="AC255" s="205"/>
      <c r="AD255" s="526"/>
      <c r="AE255" s="203"/>
      <c r="AF255" s="203"/>
      <c r="AG255" s="208"/>
      <c r="AH255" s="205"/>
      <c r="AI255" s="526"/>
      <c r="AJ255" s="203"/>
      <c r="AK255" s="203"/>
      <c r="AL255" s="208"/>
      <c r="AM255" s="205"/>
      <c r="AN255" s="526"/>
      <c r="AO255" s="203"/>
      <c r="AP255" s="203"/>
      <c r="AQ255" s="208"/>
      <c r="AR255" s="205"/>
      <c r="AS255" s="526"/>
      <c r="AT255" s="203"/>
      <c r="AU255" s="203"/>
      <c r="AV255" s="208"/>
      <c r="AW255" s="205"/>
      <c r="AX255" s="526"/>
    </row>
    <row r="256" spans="2:50" ht="14.25" customHeight="1">
      <c r="B256" s="501"/>
      <c r="C256" s="203">
        <v>10</v>
      </c>
      <c r="D256" s="206"/>
      <c r="E256" s="203"/>
      <c r="F256" s="203"/>
      <c r="G256" s="208"/>
      <c r="H256" s="526"/>
      <c r="I256" s="209"/>
      <c r="J256" s="209"/>
      <c r="K256" s="210"/>
      <c r="L256" s="527"/>
      <c r="M256" s="209"/>
      <c r="N256" s="501"/>
      <c r="O256" s="501"/>
      <c r="P256" s="203"/>
      <c r="Q256" s="203"/>
      <c r="R256" s="208"/>
      <c r="S256" s="205"/>
      <c r="T256" s="526"/>
      <c r="U256" s="203"/>
      <c r="V256" s="203"/>
      <c r="W256" s="208"/>
      <c r="X256" s="205"/>
      <c r="Y256" s="526"/>
      <c r="Z256" s="203"/>
      <c r="AA256" s="203"/>
      <c r="AB256" s="208"/>
      <c r="AC256" s="205"/>
      <c r="AD256" s="526"/>
      <c r="AE256" s="203"/>
      <c r="AF256" s="203"/>
      <c r="AG256" s="208"/>
      <c r="AH256" s="205"/>
      <c r="AI256" s="526"/>
      <c r="AJ256" s="203"/>
      <c r="AK256" s="203"/>
      <c r="AL256" s="208"/>
      <c r="AM256" s="205"/>
      <c r="AN256" s="526"/>
      <c r="AO256" s="203"/>
      <c r="AP256" s="203"/>
      <c r="AQ256" s="208"/>
      <c r="AR256" s="205"/>
      <c r="AS256" s="526"/>
      <c r="AT256" s="203"/>
      <c r="AU256" s="203"/>
      <c r="AV256" s="208"/>
      <c r="AW256" s="205"/>
      <c r="AX256" s="526"/>
    </row>
    <row r="257" spans="2:50" ht="14.25" customHeight="1">
      <c r="B257" s="501"/>
      <c r="C257" s="203">
        <v>11</v>
      </c>
      <c r="D257" s="206"/>
      <c r="E257" s="203"/>
      <c r="F257" s="203"/>
      <c r="G257" s="208"/>
      <c r="H257" s="526"/>
      <c r="I257" s="209"/>
      <c r="J257" s="209"/>
      <c r="K257" s="210"/>
      <c r="L257" s="527"/>
      <c r="M257" s="209"/>
      <c r="N257" s="501"/>
      <c r="O257" s="501"/>
      <c r="P257" s="203"/>
      <c r="Q257" s="203"/>
      <c r="R257" s="208"/>
      <c r="S257" s="205"/>
      <c r="T257" s="526"/>
      <c r="U257" s="203"/>
      <c r="V257" s="203"/>
      <c r="W257" s="208"/>
      <c r="X257" s="205"/>
      <c r="Y257" s="526"/>
      <c r="Z257" s="203"/>
      <c r="AA257" s="203"/>
      <c r="AB257" s="208"/>
      <c r="AC257" s="205"/>
      <c r="AD257" s="526"/>
      <c r="AE257" s="203"/>
      <c r="AF257" s="203"/>
      <c r="AG257" s="208"/>
      <c r="AH257" s="205"/>
      <c r="AI257" s="526"/>
      <c r="AJ257" s="203"/>
      <c r="AK257" s="203"/>
      <c r="AL257" s="208"/>
      <c r="AM257" s="205"/>
      <c r="AN257" s="526"/>
      <c r="AO257" s="203"/>
      <c r="AP257" s="203"/>
      <c r="AQ257" s="208"/>
      <c r="AR257" s="205"/>
      <c r="AS257" s="526"/>
      <c r="AT257" s="203"/>
      <c r="AU257" s="203"/>
      <c r="AV257" s="208"/>
      <c r="AW257" s="205"/>
      <c r="AX257" s="526"/>
    </row>
    <row r="258" spans="2:50" ht="14.25" customHeight="1">
      <c r="B258" s="501"/>
      <c r="C258" s="203">
        <v>12</v>
      </c>
      <c r="D258" s="206"/>
      <c r="E258" s="203"/>
      <c r="F258" s="203"/>
      <c r="G258" s="208"/>
      <c r="H258" s="526"/>
      <c r="I258" s="209"/>
      <c r="J258" s="209"/>
      <c r="K258" s="210"/>
      <c r="L258" s="527"/>
      <c r="M258" s="209"/>
      <c r="N258" s="501"/>
      <c r="O258" s="501"/>
      <c r="P258" s="203"/>
      <c r="Q258" s="203"/>
      <c r="R258" s="208"/>
      <c r="S258" s="205"/>
      <c r="T258" s="526"/>
      <c r="U258" s="203"/>
      <c r="V258" s="203"/>
      <c r="W258" s="208"/>
      <c r="X258" s="205"/>
      <c r="Y258" s="526"/>
      <c r="Z258" s="203"/>
      <c r="AA258" s="203"/>
      <c r="AB258" s="208"/>
      <c r="AC258" s="205"/>
      <c r="AD258" s="526"/>
      <c r="AE258" s="203"/>
      <c r="AF258" s="203"/>
      <c r="AG258" s="208"/>
      <c r="AH258" s="205"/>
      <c r="AI258" s="526"/>
      <c r="AJ258" s="203"/>
      <c r="AK258" s="203"/>
      <c r="AL258" s="208"/>
      <c r="AM258" s="205"/>
      <c r="AN258" s="526"/>
      <c r="AO258" s="203"/>
      <c r="AP258" s="203"/>
      <c r="AQ258" s="208"/>
      <c r="AR258" s="205"/>
      <c r="AS258" s="526"/>
      <c r="AT258" s="203"/>
      <c r="AU258" s="203"/>
      <c r="AV258" s="208"/>
      <c r="AW258" s="205"/>
      <c r="AX258" s="526"/>
    </row>
    <row r="259" spans="2:50" ht="14.25" customHeight="1">
      <c r="B259" s="501"/>
      <c r="C259" s="203">
        <v>13</v>
      </c>
      <c r="D259" s="206"/>
      <c r="E259" s="203"/>
      <c r="F259" s="203"/>
      <c r="G259" s="208"/>
      <c r="H259" s="526"/>
      <c r="I259" s="209"/>
      <c r="J259" s="209"/>
      <c r="K259" s="210"/>
      <c r="L259" s="527"/>
      <c r="M259" s="209"/>
      <c r="N259" s="501"/>
      <c r="O259" s="501"/>
      <c r="P259" s="203"/>
      <c r="Q259" s="203"/>
      <c r="R259" s="208"/>
      <c r="S259" s="205"/>
      <c r="T259" s="526"/>
      <c r="U259" s="203"/>
      <c r="V259" s="203"/>
      <c r="W259" s="208"/>
      <c r="X259" s="205"/>
      <c r="Y259" s="526"/>
      <c r="Z259" s="203"/>
      <c r="AA259" s="203"/>
      <c r="AB259" s="208"/>
      <c r="AC259" s="205"/>
      <c r="AD259" s="526"/>
      <c r="AE259" s="203"/>
      <c r="AF259" s="203"/>
      <c r="AG259" s="208"/>
      <c r="AH259" s="205"/>
      <c r="AI259" s="526"/>
      <c r="AJ259" s="203"/>
      <c r="AK259" s="203"/>
      <c r="AL259" s="208"/>
      <c r="AM259" s="205"/>
      <c r="AN259" s="526"/>
      <c r="AO259" s="203"/>
      <c r="AP259" s="203"/>
      <c r="AQ259" s="208"/>
      <c r="AR259" s="205"/>
      <c r="AS259" s="526"/>
      <c r="AT259" s="203"/>
      <c r="AU259" s="203"/>
      <c r="AV259" s="208"/>
      <c r="AW259" s="205"/>
      <c r="AX259" s="526"/>
    </row>
    <row r="260" spans="2:50" ht="14.25" customHeight="1">
      <c r="B260" s="501"/>
      <c r="C260" s="203">
        <v>14</v>
      </c>
      <c r="D260" s="206"/>
      <c r="E260" s="203"/>
      <c r="F260" s="203"/>
      <c r="G260" s="208"/>
      <c r="H260" s="526"/>
      <c r="I260" s="209"/>
      <c r="J260" s="209"/>
      <c r="K260" s="210"/>
      <c r="L260" s="527"/>
      <c r="M260" s="209"/>
      <c r="N260" s="501"/>
      <c r="O260" s="501"/>
      <c r="P260" s="203"/>
      <c r="Q260" s="203"/>
      <c r="R260" s="208"/>
      <c r="S260" s="205"/>
      <c r="T260" s="526"/>
      <c r="U260" s="203"/>
      <c r="V260" s="203"/>
      <c r="W260" s="208"/>
      <c r="X260" s="205"/>
      <c r="Y260" s="526"/>
      <c r="Z260" s="203"/>
      <c r="AA260" s="203"/>
      <c r="AB260" s="208"/>
      <c r="AC260" s="205"/>
      <c r="AD260" s="526"/>
      <c r="AE260" s="203"/>
      <c r="AF260" s="203"/>
      <c r="AG260" s="208"/>
      <c r="AH260" s="205"/>
      <c r="AI260" s="526"/>
      <c r="AJ260" s="203"/>
      <c r="AK260" s="203"/>
      <c r="AL260" s="208"/>
      <c r="AM260" s="205"/>
      <c r="AN260" s="526"/>
      <c r="AO260" s="203"/>
      <c r="AP260" s="203"/>
      <c r="AQ260" s="208"/>
      <c r="AR260" s="205"/>
      <c r="AS260" s="526"/>
      <c r="AT260" s="203"/>
      <c r="AU260" s="203"/>
      <c r="AV260" s="208"/>
      <c r="AW260" s="205"/>
      <c r="AX260" s="526"/>
    </row>
    <row r="261" spans="2:50" ht="14.25" customHeight="1">
      <c r="B261" s="501"/>
      <c r="C261" s="203">
        <v>15</v>
      </c>
      <c r="D261" s="206"/>
      <c r="E261" s="203"/>
      <c r="F261" s="203"/>
      <c r="G261" s="208"/>
      <c r="H261" s="526"/>
      <c r="I261" s="209"/>
      <c r="J261" s="209"/>
      <c r="K261" s="210"/>
      <c r="L261" s="527"/>
      <c r="M261" s="209"/>
      <c r="N261" s="501"/>
      <c r="O261" s="501"/>
      <c r="P261" s="203"/>
      <c r="Q261" s="207"/>
      <c r="R261" s="208"/>
      <c r="S261" s="205"/>
      <c r="T261" s="526"/>
      <c r="U261" s="203"/>
      <c r="V261" s="203"/>
      <c r="W261" s="208"/>
      <c r="X261" s="205"/>
      <c r="Y261" s="526"/>
      <c r="Z261" s="203"/>
      <c r="AA261" s="203"/>
      <c r="AB261" s="208"/>
      <c r="AC261" s="205"/>
      <c r="AD261" s="526"/>
      <c r="AE261" s="203"/>
      <c r="AF261" s="203"/>
      <c r="AG261" s="208"/>
      <c r="AH261" s="205"/>
      <c r="AI261" s="526"/>
      <c r="AJ261" s="203"/>
      <c r="AK261" s="203"/>
      <c r="AL261" s="208"/>
      <c r="AM261" s="205"/>
      <c r="AN261" s="526"/>
      <c r="AO261" s="203"/>
      <c r="AP261" s="203"/>
      <c r="AQ261" s="208"/>
      <c r="AR261" s="205"/>
      <c r="AS261" s="526"/>
      <c r="AT261" s="203"/>
      <c r="AU261" s="203"/>
      <c r="AV261" s="208"/>
      <c r="AW261" s="205"/>
      <c r="AX261" s="526"/>
    </row>
    <row r="262" spans="2:50" ht="14.25" customHeight="1" collapsed="1">
      <c r="B262" s="539" t="s">
        <v>223</v>
      </c>
      <c r="C262" s="540"/>
      <c r="D262" s="540"/>
      <c r="E262" s="540"/>
      <c r="F262" s="540"/>
      <c r="G262" s="540"/>
      <c r="H262" s="540"/>
      <c r="I262" s="540"/>
      <c r="J262" s="540"/>
      <c r="K262" s="540"/>
      <c r="L262" s="540"/>
      <c r="M262" s="541"/>
      <c r="N262" s="553" t="s">
        <v>130</v>
      </c>
      <c r="O262" s="553" t="s">
        <v>77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1">U262+1</f>
        <v>45960</v>
      </c>
      <c r="AA262" s="588"/>
      <c r="AB262" s="588"/>
      <c r="AC262" s="588"/>
      <c r="AD262" s="588"/>
      <c r="AE262" s="589">
        <f t="shared" ref="AE262" si="322">Z262+1</f>
        <v>45961</v>
      </c>
      <c r="AF262" s="590"/>
      <c r="AG262" s="590"/>
      <c r="AH262" s="590"/>
      <c r="AI262" s="590"/>
      <c r="AJ262" s="591">
        <f t="shared" ref="AJ262" si="323">AE262+1</f>
        <v>45962</v>
      </c>
      <c r="AK262" s="592"/>
      <c r="AL262" s="592"/>
      <c r="AM262" s="592"/>
      <c r="AN262" s="593"/>
      <c r="AO262" s="589">
        <f t="shared" ref="AO262" si="324">AJ262+1</f>
        <v>45963</v>
      </c>
      <c r="AP262" s="590"/>
      <c r="AQ262" s="590"/>
      <c r="AR262" s="590"/>
      <c r="AS262" s="590"/>
      <c r="AT262" s="591">
        <f t="shared" ref="AT262" si="325">AO262+1</f>
        <v>45964</v>
      </c>
      <c r="AU262" s="592"/>
      <c r="AV262" s="592"/>
      <c r="AW262" s="592"/>
      <c r="AX262" s="593"/>
    </row>
    <row r="263" spans="2:50" ht="14.25" customHeight="1">
      <c r="B263" s="542"/>
      <c r="C263" s="542"/>
      <c r="D263" s="542"/>
      <c r="E263" s="542"/>
      <c r="F263" s="542"/>
      <c r="G263" s="542"/>
      <c r="H263" s="542"/>
      <c r="I263" s="542"/>
      <c r="J263" s="542"/>
      <c r="K263" s="542"/>
      <c r="L263" s="542"/>
      <c r="M263" s="543"/>
      <c r="N263" s="555"/>
      <c r="O263" s="555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26">Z262</f>
        <v>45960</v>
      </c>
      <c r="AA263" s="594"/>
      <c r="AB263" s="594"/>
      <c r="AC263" s="594"/>
      <c r="AD263" s="594"/>
      <c r="AE263" s="595">
        <f t="shared" ref="AE263" si="327">AE262</f>
        <v>45961</v>
      </c>
      <c r="AF263" s="595"/>
      <c r="AG263" s="595"/>
      <c r="AH263" s="595"/>
      <c r="AI263" s="595"/>
      <c r="AJ263" s="596">
        <f t="shared" ref="AJ263" si="328">AJ262</f>
        <v>45962</v>
      </c>
      <c r="AK263" s="597"/>
      <c r="AL263" s="597"/>
      <c r="AM263" s="597"/>
      <c r="AN263" s="598"/>
      <c r="AO263" s="595">
        <f t="shared" ref="AO263" si="329">AO262</f>
        <v>45963</v>
      </c>
      <c r="AP263" s="595"/>
      <c r="AQ263" s="595"/>
      <c r="AR263" s="595"/>
      <c r="AS263" s="595"/>
      <c r="AT263" s="596">
        <f t="shared" ref="AT263" si="330">AT262</f>
        <v>45964</v>
      </c>
      <c r="AU263" s="597"/>
      <c r="AV263" s="597"/>
      <c r="AW263" s="597"/>
      <c r="AX263" s="598"/>
    </row>
    <row r="264" spans="2:50" ht="14.25" customHeight="1">
      <c r="B264" s="501" t="s">
        <v>131</v>
      </c>
      <c r="C264" s="501" t="s">
        <v>132</v>
      </c>
      <c r="D264" s="501"/>
      <c r="E264" s="501" t="s">
        <v>133</v>
      </c>
      <c r="F264" s="501"/>
      <c r="G264" s="501"/>
      <c r="H264" s="501" t="s">
        <v>134</v>
      </c>
      <c r="I264" s="529" t="s">
        <v>135</v>
      </c>
      <c r="J264" s="529"/>
      <c r="K264" s="529"/>
      <c r="L264" s="529" t="s">
        <v>134</v>
      </c>
      <c r="M264" s="529" t="s">
        <v>136</v>
      </c>
      <c r="N264" s="501"/>
      <c r="O264" s="501" t="s">
        <v>137</v>
      </c>
      <c r="P264" s="501" t="s">
        <v>138</v>
      </c>
      <c r="Q264" s="501"/>
      <c r="R264" s="501"/>
      <c r="S264" s="501"/>
      <c r="T264" s="501" t="s">
        <v>134</v>
      </c>
      <c r="U264" s="501" t="s">
        <v>138</v>
      </c>
      <c r="V264" s="501"/>
      <c r="W264" s="501"/>
      <c r="X264" s="501"/>
      <c r="Y264" s="501" t="s">
        <v>134</v>
      </c>
      <c r="Z264" s="501" t="s">
        <v>138</v>
      </c>
      <c r="AA264" s="501"/>
      <c r="AB264" s="501"/>
      <c r="AC264" s="501"/>
      <c r="AD264" s="501" t="s">
        <v>134</v>
      </c>
      <c r="AE264" s="501" t="s">
        <v>138</v>
      </c>
      <c r="AF264" s="501"/>
      <c r="AG264" s="501"/>
      <c r="AH264" s="501"/>
      <c r="AI264" s="501" t="s">
        <v>134</v>
      </c>
      <c r="AJ264" s="501" t="s">
        <v>138</v>
      </c>
      <c r="AK264" s="501"/>
      <c r="AL264" s="501"/>
      <c r="AM264" s="501"/>
      <c r="AN264" s="501" t="s">
        <v>134</v>
      </c>
      <c r="AO264" s="501" t="s">
        <v>138</v>
      </c>
      <c r="AP264" s="501"/>
      <c r="AQ264" s="501"/>
      <c r="AR264" s="501"/>
      <c r="AS264" s="501" t="s">
        <v>134</v>
      </c>
      <c r="AT264" s="501" t="s">
        <v>138</v>
      </c>
      <c r="AU264" s="501"/>
      <c r="AV264" s="501"/>
      <c r="AW264" s="501"/>
      <c r="AX264" s="501" t="s">
        <v>134</v>
      </c>
    </row>
    <row r="265" spans="2:50" ht="14.25" customHeight="1">
      <c r="B265" s="501"/>
      <c r="C265" s="501"/>
      <c r="D265" s="501"/>
      <c r="E265" s="501" t="s">
        <v>139</v>
      </c>
      <c r="F265" s="501"/>
      <c r="G265" s="501"/>
      <c r="H265" s="501"/>
      <c r="I265" s="529" t="s">
        <v>139</v>
      </c>
      <c r="J265" s="529"/>
      <c r="K265" s="529"/>
      <c r="L265" s="529"/>
      <c r="M265" s="529"/>
      <c r="N265" s="501"/>
      <c r="O265" s="501"/>
      <c r="P265" s="501" t="s">
        <v>140</v>
      </c>
      <c r="Q265" s="501"/>
      <c r="R265" s="501"/>
      <c r="S265" s="501"/>
      <c r="T265" s="501"/>
      <c r="U265" s="501" t="s">
        <v>140</v>
      </c>
      <c r="V265" s="501"/>
      <c r="W265" s="501"/>
      <c r="X265" s="501"/>
      <c r="Y265" s="501"/>
      <c r="Z265" s="501" t="s">
        <v>140</v>
      </c>
      <c r="AA265" s="501"/>
      <c r="AB265" s="501"/>
      <c r="AC265" s="501"/>
      <c r="AD265" s="501"/>
      <c r="AE265" s="501" t="s">
        <v>140</v>
      </c>
      <c r="AF265" s="501"/>
      <c r="AG265" s="501"/>
      <c r="AH265" s="501"/>
      <c r="AI265" s="501"/>
      <c r="AJ265" s="501" t="s">
        <v>140</v>
      </c>
      <c r="AK265" s="501"/>
      <c r="AL265" s="501"/>
      <c r="AM265" s="501"/>
      <c r="AN265" s="501"/>
      <c r="AO265" s="501" t="s">
        <v>140</v>
      </c>
      <c r="AP265" s="501"/>
      <c r="AQ265" s="501"/>
      <c r="AR265" s="501"/>
      <c r="AS265" s="501"/>
      <c r="AT265" s="501" t="s">
        <v>140</v>
      </c>
      <c r="AU265" s="501"/>
      <c r="AV265" s="501"/>
      <c r="AW265" s="501"/>
      <c r="AX265" s="501"/>
    </row>
    <row r="266" spans="2:50" ht="14.25" customHeight="1">
      <c r="B266" s="501"/>
      <c r="C266" s="501"/>
      <c r="D266" s="501"/>
      <c r="E266" s="203" t="s">
        <v>141</v>
      </c>
      <c r="F266" s="203" t="s">
        <v>142</v>
      </c>
      <c r="G266" s="203" t="s">
        <v>143</v>
      </c>
      <c r="H266" s="501"/>
      <c r="I266" s="204" t="s">
        <v>141</v>
      </c>
      <c r="J266" s="204" t="s">
        <v>142</v>
      </c>
      <c r="K266" s="204" t="s">
        <v>143</v>
      </c>
      <c r="L266" s="529"/>
      <c r="M266" s="529"/>
      <c r="N266" s="501"/>
      <c r="O266" s="501"/>
      <c r="P266" s="203" t="s">
        <v>141</v>
      </c>
      <c r="Q266" s="203" t="s">
        <v>142</v>
      </c>
      <c r="R266" s="203" t="s">
        <v>143</v>
      </c>
      <c r="S266" s="205" t="s">
        <v>136</v>
      </c>
      <c r="T266" s="501"/>
      <c r="U266" s="203" t="s">
        <v>141</v>
      </c>
      <c r="V266" s="203" t="s">
        <v>142</v>
      </c>
      <c r="W266" s="203" t="s">
        <v>143</v>
      </c>
      <c r="X266" s="205" t="s">
        <v>136</v>
      </c>
      <c r="Y266" s="501"/>
      <c r="Z266" s="203" t="s">
        <v>141</v>
      </c>
      <c r="AA266" s="203" t="s">
        <v>142</v>
      </c>
      <c r="AB266" s="203" t="s">
        <v>143</v>
      </c>
      <c r="AC266" s="205" t="s">
        <v>136</v>
      </c>
      <c r="AD266" s="501"/>
      <c r="AE266" s="203" t="s">
        <v>141</v>
      </c>
      <c r="AF266" s="203" t="s">
        <v>142</v>
      </c>
      <c r="AG266" s="203" t="s">
        <v>143</v>
      </c>
      <c r="AH266" s="205" t="s">
        <v>136</v>
      </c>
      <c r="AI266" s="501"/>
      <c r="AJ266" s="203" t="s">
        <v>141</v>
      </c>
      <c r="AK266" s="203" t="s">
        <v>142</v>
      </c>
      <c r="AL266" s="203" t="s">
        <v>143</v>
      </c>
      <c r="AM266" s="205" t="s">
        <v>136</v>
      </c>
      <c r="AN266" s="501"/>
      <c r="AO266" s="203" t="s">
        <v>141</v>
      </c>
      <c r="AP266" s="203" t="s">
        <v>142</v>
      </c>
      <c r="AQ266" s="203" t="s">
        <v>143</v>
      </c>
      <c r="AR266" s="205" t="s">
        <v>136</v>
      </c>
      <c r="AS266" s="501"/>
      <c r="AT266" s="203" t="s">
        <v>141</v>
      </c>
      <c r="AU266" s="203" t="s">
        <v>142</v>
      </c>
      <c r="AV266" s="203" t="s">
        <v>143</v>
      </c>
      <c r="AW266" s="205" t="s">
        <v>136</v>
      </c>
      <c r="AX266" s="501"/>
    </row>
    <row r="267" spans="2:50" ht="14.25" customHeight="1">
      <c r="B267" s="501" t="s">
        <v>116</v>
      </c>
      <c r="C267" s="203">
        <v>1</v>
      </c>
      <c r="D267" s="206" t="s">
        <v>343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26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27">
        <f>IFERROR(AVERAGE(K267:K281),"-")</f>
        <v>75.929393115585611</v>
      </c>
      <c r="M267" s="209">
        <f>RANK(K267, K$267:$K$281)</f>
        <v>1</v>
      </c>
      <c r="N267" s="501"/>
      <c r="O267" s="501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26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26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26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26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26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26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26">
        <f>AVERAGE(AV267:AV281)</f>
        <v>75.836667138677697</v>
      </c>
    </row>
    <row r="268" spans="2:50" ht="14.25" customHeight="1">
      <c r="B268" s="501"/>
      <c r="C268" s="203">
        <v>2</v>
      </c>
      <c r="D268" s="206" t="s">
        <v>345</v>
      </c>
      <c r="E268" s="203">
        <v>20</v>
      </c>
      <c r="F268" s="203">
        <v>1800</v>
      </c>
      <c r="G268" s="208">
        <f t="shared" si="331"/>
        <v>90</v>
      </c>
      <c r="H268" s="526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27"/>
      <c r="M268" s="209">
        <f>RANK(K268, K$267:$K$281)</f>
        <v>2</v>
      </c>
      <c r="N268" s="501"/>
      <c r="O268" s="501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26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26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26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26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26"/>
      <c r="AO268" s="207"/>
      <c r="AP268" s="207"/>
      <c r="AQ268" s="208"/>
      <c r="AR268" s="205"/>
      <c r="AS268" s="526"/>
      <c r="AT268" s="207"/>
      <c r="AU268" s="207"/>
      <c r="AV268" s="208"/>
      <c r="AW268" s="205"/>
      <c r="AX268" s="526"/>
    </row>
    <row r="269" spans="2:50" ht="14.25" customHeight="1">
      <c r="B269" s="501"/>
      <c r="C269" s="203">
        <v>3</v>
      </c>
      <c r="D269" s="206" t="s">
        <v>346</v>
      </c>
      <c r="E269" s="203">
        <v>22</v>
      </c>
      <c r="F269" s="203">
        <v>1800</v>
      </c>
      <c r="G269" s="208">
        <f t="shared" si="331"/>
        <v>81.818181818181813</v>
      </c>
      <c r="H269" s="526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27"/>
      <c r="M269" s="209">
        <f>RANK(K269, K$267:$K$281)</f>
        <v>3</v>
      </c>
      <c r="N269" s="501"/>
      <c r="O269" s="501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26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26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26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26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26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26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26"/>
    </row>
    <row r="270" spans="2:50" ht="14.25" customHeight="1">
      <c r="B270" s="501"/>
      <c r="C270" s="203">
        <v>4</v>
      </c>
      <c r="D270" s="206" t="s">
        <v>347</v>
      </c>
      <c r="E270" s="203">
        <v>23</v>
      </c>
      <c r="F270" s="203">
        <v>1800</v>
      </c>
      <c r="G270" s="208">
        <f t="shared" si="331"/>
        <v>78.260869565217391</v>
      </c>
      <c r="H270" s="526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27"/>
      <c r="M270" s="209">
        <f>RANK(K270, K$267:$K$281)</f>
        <v>4</v>
      </c>
      <c r="N270" s="501"/>
      <c r="O270" s="501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26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26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26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26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26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26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26"/>
    </row>
    <row r="271" spans="2:50" ht="14.25" customHeight="1">
      <c r="B271" s="501"/>
      <c r="C271" s="203">
        <v>5</v>
      </c>
      <c r="D271" s="206"/>
      <c r="E271" s="203"/>
      <c r="F271" s="203"/>
      <c r="G271" s="208"/>
      <c r="H271" s="526"/>
      <c r="I271" s="209"/>
      <c r="J271" s="209"/>
      <c r="K271" s="210"/>
      <c r="L271" s="527"/>
      <c r="M271" s="209"/>
      <c r="N271" s="501"/>
      <c r="O271" s="501"/>
      <c r="P271" s="207"/>
      <c r="Q271" s="207"/>
      <c r="R271" s="208"/>
      <c r="S271" s="205"/>
      <c r="T271" s="526"/>
      <c r="U271" s="207"/>
      <c r="V271" s="207"/>
      <c r="W271" s="208"/>
      <c r="X271" s="205"/>
      <c r="Y271" s="526"/>
      <c r="Z271" s="207"/>
      <c r="AA271" s="207"/>
      <c r="AB271" s="208"/>
      <c r="AC271" s="205"/>
      <c r="AD271" s="526"/>
      <c r="AE271" s="207"/>
      <c r="AF271" s="207"/>
      <c r="AG271" s="208"/>
      <c r="AH271" s="205"/>
      <c r="AI271" s="526"/>
      <c r="AJ271" s="207"/>
      <c r="AK271" s="207"/>
      <c r="AL271" s="208"/>
      <c r="AM271" s="205"/>
      <c r="AN271" s="526"/>
      <c r="AO271" s="207"/>
      <c r="AP271" s="207"/>
      <c r="AQ271" s="208"/>
      <c r="AR271" s="205"/>
      <c r="AS271" s="526"/>
      <c r="AT271" s="207"/>
      <c r="AU271" s="207"/>
      <c r="AV271" s="208"/>
      <c r="AW271" s="205"/>
      <c r="AX271" s="526"/>
    </row>
    <row r="272" spans="2:50" ht="14.25" customHeight="1">
      <c r="B272" s="501"/>
      <c r="C272" s="203">
        <v>6</v>
      </c>
      <c r="D272" s="206"/>
      <c r="E272" s="203"/>
      <c r="F272" s="203"/>
      <c r="G272" s="208"/>
      <c r="H272" s="526"/>
      <c r="I272" s="209"/>
      <c r="J272" s="209"/>
      <c r="K272" s="210"/>
      <c r="L272" s="527"/>
      <c r="M272" s="209"/>
      <c r="N272" s="501"/>
      <c r="O272" s="501"/>
      <c r="P272" s="207"/>
      <c r="Q272" s="207"/>
      <c r="R272" s="208"/>
      <c r="S272" s="205"/>
      <c r="T272" s="526"/>
      <c r="U272" s="207"/>
      <c r="V272" s="207"/>
      <c r="W272" s="208"/>
      <c r="X272" s="205"/>
      <c r="Y272" s="526"/>
      <c r="Z272" s="207"/>
      <c r="AA272" s="207"/>
      <c r="AB272" s="208"/>
      <c r="AC272" s="205"/>
      <c r="AD272" s="526"/>
      <c r="AE272" s="207"/>
      <c r="AF272" s="207"/>
      <c r="AG272" s="208"/>
      <c r="AH272" s="205"/>
      <c r="AI272" s="526"/>
      <c r="AJ272" s="207"/>
      <c r="AK272" s="207"/>
      <c r="AL272" s="208"/>
      <c r="AM272" s="205"/>
      <c r="AN272" s="526"/>
      <c r="AO272" s="207"/>
      <c r="AP272" s="207"/>
      <c r="AQ272" s="208"/>
      <c r="AR272" s="205"/>
      <c r="AS272" s="526"/>
      <c r="AT272" s="207"/>
      <c r="AU272" s="207"/>
      <c r="AV272" s="208"/>
      <c r="AW272" s="205"/>
      <c r="AX272" s="526"/>
    </row>
    <row r="273" spans="2:50" ht="14.25" customHeight="1">
      <c r="B273" s="501"/>
      <c r="C273" s="203">
        <v>7</v>
      </c>
      <c r="D273" s="206"/>
      <c r="E273" s="203"/>
      <c r="F273" s="203"/>
      <c r="G273" s="208"/>
      <c r="H273" s="526"/>
      <c r="I273" s="209"/>
      <c r="J273" s="209"/>
      <c r="K273" s="210"/>
      <c r="L273" s="527"/>
      <c r="M273" s="209"/>
      <c r="N273" s="501"/>
      <c r="O273" s="501"/>
      <c r="P273" s="207"/>
      <c r="Q273" s="207"/>
      <c r="R273" s="208"/>
      <c r="S273" s="205"/>
      <c r="T273" s="526"/>
      <c r="U273" s="207"/>
      <c r="V273" s="207"/>
      <c r="W273" s="208"/>
      <c r="X273" s="205"/>
      <c r="Y273" s="526"/>
      <c r="Z273" s="207"/>
      <c r="AA273" s="207"/>
      <c r="AB273" s="208"/>
      <c r="AC273" s="205"/>
      <c r="AD273" s="526"/>
      <c r="AE273" s="207"/>
      <c r="AF273" s="207"/>
      <c r="AG273" s="208"/>
      <c r="AH273" s="205"/>
      <c r="AI273" s="526"/>
      <c r="AJ273" s="207"/>
      <c r="AK273" s="207"/>
      <c r="AL273" s="208"/>
      <c r="AM273" s="205"/>
      <c r="AN273" s="526"/>
      <c r="AO273" s="207"/>
      <c r="AP273" s="207"/>
      <c r="AQ273" s="208"/>
      <c r="AR273" s="205"/>
      <c r="AS273" s="526"/>
      <c r="AT273" s="207"/>
      <c r="AU273" s="207"/>
      <c r="AV273" s="208"/>
      <c r="AW273" s="205"/>
      <c r="AX273" s="526"/>
    </row>
    <row r="274" spans="2:50" ht="14.25" customHeight="1">
      <c r="B274" s="501"/>
      <c r="C274" s="203">
        <v>8</v>
      </c>
      <c r="D274" s="206"/>
      <c r="E274" s="203"/>
      <c r="F274" s="203"/>
      <c r="G274" s="208"/>
      <c r="H274" s="526"/>
      <c r="I274" s="209"/>
      <c r="J274" s="209"/>
      <c r="K274" s="210"/>
      <c r="L274" s="527"/>
      <c r="M274" s="209"/>
      <c r="N274" s="501"/>
      <c r="O274" s="501"/>
      <c r="P274" s="207"/>
      <c r="Q274" s="207"/>
      <c r="R274" s="208"/>
      <c r="S274" s="205"/>
      <c r="T274" s="526"/>
      <c r="U274" s="207"/>
      <c r="V274" s="207"/>
      <c r="W274" s="208"/>
      <c r="X274" s="205"/>
      <c r="Y274" s="526"/>
      <c r="Z274" s="207"/>
      <c r="AA274" s="207"/>
      <c r="AB274" s="208"/>
      <c r="AC274" s="205"/>
      <c r="AD274" s="526"/>
      <c r="AE274" s="207"/>
      <c r="AF274" s="207"/>
      <c r="AG274" s="208"/>
      <c r="AH274" s="205"/>
      <c r="AI274" s="526"/>
      <c r="AJ274" s="207"/>
      <c r="AK274" s="207"/>
      <c r="AL274" s="208"/>
      <c r="AM274" s="205"/>
      <c r="AN274" s="526"/>
      <c r="AO274" s="207"/>
      <c r="AP274" s="207"/>
      <c r="AQ274" s="208"/>
      <c r="AR274" s="205"/>
      <c r="AS274" s="526"/>
      <c r="AT274" s="207"/>
      <c r="AU274" s="207"/>
      <c r="AV274" s="208"/>
      <c r="AW274" s="205"/>
      <c r="AX274" s="526"/>
    </row>
    <row r="275" spans="2:50" ht="14.25" customHeight="1">
      <c r="B275" s="501"/>
      <c r="C275" s="203">
        <v>9</v>
      </c>
      <c r="D275" s="206"/>
      <c r="E275" s="203"/>
      <c r="F275" s="203"/>
      <c r="G275" s="208"/>
      <c r="H275" s="526"/>
      <c r="I275" s="209"/>
      <c r="J275" s="209"/>
      <c r="K275" s="210"/>
      <c r="L275" s="527"/>
      <c r="M275" s="209"/>
      <c r="N275" s="501"/>
      <c r="O275" s="501"/>
      <c r="P275" s="203"/>
      <c r="Q275" s="203"/>
      <c r="R275" s="208"/>
      <c r="S275" s="205"/>
      <c r="T275" s="526"/>
      <c r="U275" s="203"/>
      <c r="V275" s="203"/>
      <c r="W275" s="208"/>
      <c r="X275" s="205"/>
      <c r="Y275" s="526"/>
      <c r="Z275" s="203"/>
      <c r="AA275" s="203"/>
      <c r="AB275" s="208"/>
      <c r="AC275" s="205"/>
      <c r="AD275" s="526"/>
      <c r="AE275" s="203"/>
      <c r="AF275" s="203"/>
      <c r="AG275" s="208"/>
      <c r="AH275" s="205"/>
      <c r="AI275" s="526"/>
      <c r="AJ275" s="203"/>
      <c r="AK275" s="203"/>
      <c r="AL275" s="208"/>
      <c r="AM275" s="205"/>
      <c r="AN275" s="526"/>
      <c r="AO275" s="203"/>
      <c r="AP275" s="203"/>
      <c r="AQ275" s="208"/>
      <c r="AR275" s="205"/>
      <c r="AS275" s="526"/>
      <c r="AT275" s="203"/>
      <c r="AU275" s="203"/>
      <c r="AV275" s="208"/>
      <c r="AW275" s="205"/>
      <c r="AX275" s="526"/>
    </row>
    <row r="276" spans="2:50" ht="14.25" customHeight="1">
      <c r="B276" s="501"/>
      <c r="C276" s="203">
        <v>10</v>
      </c>
      <c r="D276" s="206"/>
      <c r="E276" s="203"/>
      <c r="F276" s="203"/>
      <c r="G276" s="208"/>
      <c r="H276" s="526"/>
      <c r="I276" s="209"/>
      <c r="J276" s="209"/>
      <c r="K276" s="210"/>
      <c r="L276" s="527"/>
      <c r="M276" s="209"/>
      <c r="N276" s="501"/>
      <c r="O276" s="501"/>
      <c r="P276" s="203"/>
      <c r="Q276" s="203"/>
      <c r="R276" s="208"/>
      <c r="S276" s="205"/>
      <c r="T276" s="526"/>
      <c r="U276" s="203"/>
      <c r="V276" s="203"/>
      <c r="W276" s="208"/>
      <c r="X276" s="205"/>
      <c r="Y276" s="526"/>
      <c r="Z276" s="203"/>
      <c r="AA276" s="203"/>
      <c r="AB276" s="208"/>
      <c r="AC276" s="205"/>
      <c r="AD276" s="526"/>
      <c r="AE276" s="203"/>
      <c r="AF276" s="203"/>
      <c r="AG276" s="208"/>
      <c r="AH276" s="205"/>
      <c r="AI276" s="526"/>
      <c r="AJ276" s="203"/>
      <c r="AK276" s="203"/>
      <c r="AL276" s="208"/>
      <c r="AM276" s="205"/>
      <c r="AN276" s="526"/>
      <c r="AO276" s="203"/>
      <c r="AP276" s="203"/>
      <c r="AQ276" s="208"/>
      <c r="AR276" s="205"/>
      <c r="AS276" s="526"/>
      <c r="AT276" s="203"/>
      <c r="AU276" s="203"/>
      <c r="AV276" s="208"/>
      <c r="AW276" s="205"/>
      <c r="AX276" s="526"/>
    </row>
    <row r="277" spans="2:50" ht="14.25" customHeight="1">
      <c r="B277" s="501"/>
      <c r="C277" s="203">
        <v>11</v>
      </c>
      <c r="D277" s="206"/>
      <c r="E277" s="203"/>
      <c r="F277" s="203"/>
      <c r="G277" s="208"/>
      <c r="H277" s="526"/>
      <c r="I277" s="209"/>
      <c r="J277" s="209"/>
      <c r="K277" s="210"/>
      <c r="L277" s="527"/>
      <c r="M277" s="209"/>
      <c r="N277" s="501"/>
      <c r="O277" s="501"/>
      <c r="P277" s="203"/>
      <c r="Q277" s="203"/>
      <c r="R277" s="208"/>
      <c r="S277" s="205"/>
      <c r="T277" s="526"/>
      <c r="U277" s="203"/>
      <c r="V277" s="203"/>
      <c r="W277" s="208"/>
      <c r="X277" s="205"/>
      <c r="Y277" s="526"/>
      <c r="Z277" s="203"/>
      <c r="AA277" s="203"/>
      <c r="AB277" s="208"/>
      <c r="AC277" s="205"/>
      <c r="AD277" s="526"/>
      <c r="AE277" s="203"/>
      <c r="AF277" s="203"/>
      <c r="AG277" s="208"/>
      <c r="AH277" s="205"/>
      <c r="AI277" s="526"/>
      <c r="AJ277" s="203"/>
      <c r="AK277" s="203"/>
      <c r="AL277" s="208"/>
      <c r="AM277" s="205"/>
      <c r="AN277" s="526"/>
      <c r="AO277" s="203"/>
      <c r="AP277" s="203"/>
      <c r="AQ277" s="208"/>
      <c r="AR277" s="205"/>
      <c r="AS277" s="526"/>
      <c r="AT277" s="203"/>
      <c r="AU277" s="203"/>
      <c r="AV277" s="208"/>
      <c r="AW277" s="205"/>
      <c r="AX277" s="526"/>
    </row>
    <row r="278" spans="2:50" ht="14.25" customHeight="1">
      <c r="B278" s="501"/>
      <c r="C278" s="203">
        <v>12</v>
      </c>
      <c r="D278" s="206"/>
      <c r="E278" s="203"/>
      <c r="F278" s="203"/>
      <c r="G278" s="208"/>
      <c r="H278" s="526"/>
      <c r="I278" s="209"/>
      <c r="J278" s="209"/>
      <c r="K278" s="210"/>
      <c r="L278" s="527"/>
      <c r="M278" s="209"/>
      <c r="N278" s="501"/>
      <c r="O278" s="501"/>
      <c r="P278" s="203"/>
      <c r="Q278" s="203"/>
      <c r="R278" s="208"/>
      <c r="S278" s="205"/>
      <c r="T278" s="526"/>
      <c r="U278" s="203"/>
      <c r="V278" s="203"/>
      <c r="W278" s="208"/>
      <c r="X278" s="205"/>
      <c r="Y278" s="526"/>
      <c r="Z278" s="203"/>
      <c r="AA278" s="203"/>
      <c r="AB278" s="208"/>
      <c r="AC278" s="205"/>
      <c r="AD278" s="526"/>
      <c r="AE278" s="203"/>
      <c r="AF278" s="203"/>
      <c r="AG278" s="208"/>
      <c r="AH278" s="205"/>
      <c r="AI278" s="526"/>
      <c r="AJ278" s="203"/>
      <c r="AK278" s="203"/>
      <c r="AL278" s="208"/>
      <c r="AM278" s="205"/>
      <c r="AN278" s="526"/>
      <c r="AO278" s="203"/>
      <c r="AP278" s="203"/>
      <c r="AQ278" s="208"/>
      <c r="AR278" s="205"/>
      <c r="AS278" s="526"/>
      <c r="AT278" s="203"/>
      <c r="AU278" s="203"/>
      <c r="AV278" s="208"/>
      <c r="AW278" s="205"/>
      <c r="AX278" s="526"/>
    </row>
    <row r="279" spans="2:50" ht="14.25" customHeight="1">
      <c r="B279" s="501"/>
      <c r="C279" s="203">
        <v>13</v>
      </c>
      <c r="D279" s="206"/>
      <c r="E279" s="203"/>
      <c r="F279" s="203"/>
      <c r="G279" s="208"/>
      <c r="H279" s="526"/>
      <c r="I279" s="209"/>
      <c r="J279" s="209"/>
      <c r="K279" s="210"/>
      <c r="L279" s="527"/>
      <c r="M279" s="209"/>
      <c r="N279" s="501"/>
      <c r="O279" s="501"/>
      <c r="P279" s="203"/>
      <c r="Q279" s="203"/>
      <c r="R279" s="208"/>
      <c r="S279" s="205"/>
      <c r="T279" s="526"/>
      <c r="U279" s="203"/>
      <c r="V279" s="203"/>
      <c r="W279" s="208"/>
      <c r="X279" s="205"/>
      <c r="Y279" s="526"/>
      <c r="Z279" s="203"/>
      <c r="AA279" s="203"/>
      <c r="AB279" s="208"/>
      <c r="AC279" s="205"/>
      <c r="AD279" s="526"/>
      <c r="AE279" s="203"/>
      <c r="AF279" s="203"/>
      <c r="AG279" s="208"/>
      <c r="AH279" s="205"/>
      <c r="AI279" s="526"/>
      <c r="AJ279" s="203"/>
      <c r="AK279" s="203"/>
      <c r="AL279" s="208"/>
      <c r="AM279" s="205"/>
      <c r="AN279" s="526"/>
      <c r="AO279" s="203"/>
      <c r="AP279" s="203"/>
      <c r="AQ279" s="208"/>
      <c r="AR279" s="205"/>
      <c r="AS279" s="526"/>
      <c r="AT279" s="203"/>
      <c r="AU279" s="203"/>
      <c r="AV279" s="208"/>
      <c r="AW279" s="205"/>
      <c r="AX279" s="526"/>
    </row>
    <row r="280" spans="2:50" ht="14.25" customHeight="1">
      <c r="B280" s="501"/>
      <c r="C280" s="203">
        <v>14</v>
      </c>
      <c r="D280" s="206"/>
      <c r="E280" s="203"/>
      <c r="F280" s="203"/>
      <c r="G280" s="208"/>
      <c r="H280" s="526"/>
      <c r="I280" s="209"/>
      <c r="J280" s="209"/>
      <c r="K280" s="210"/>
      <c r="L280" s="527"/>
      <c r="M280" s="209"/>
      <c r="N280" s="501"/>
      <c r="O280" s="501"/>
      <c r="P280" s="203"/>
      <c r="Q280" s="203"/>
      <c r="R280" s="208"/>
      <c r="S280" s="205"/>
      <c r="T280" s="526"/>
      <c r="U280" s="203"/>
      <c r="V280" s="203"/>
      <c r="W280" s="208"/>
      <c r="X280" s="205"/>
      <c r="Y280" s="526"/>
      <c r="Z280" s="203"/>
      <c r="AA280" s="203"/>
      <c r="AB280" s="208"/>
      <c r="AC280" s="205"/>
      <c r="AD280" s="526"/>
      <c r="AE280" s="203"/>
      <c r="AF280" s="203"/>
      <c r="AG280" s="208"/>
      <c r="AH280" s="205"/>
      <c r="AI280" s="526"/>
      <c r="AJ280" s="203"/>
      <c r="AK280" s="203"/>
      <c r="AL280" s="208"/>
      <c r="AM280" s="205"/>
      <c r="AN280" s="526"/>
      <c r="AO280" s="203"/>
      <c r="AP280" s="203"/>
      <c r="AQ280" s="208"/>
      <c r="AR280" s="205"/>
      <c r="AS280" s="526"/>
      <c r="AT280" s="203"/>
      <c r="AU280" s="203"/>
      <c r="AV280" s="208"/>
      <c r="AW280" s="205"/>
      <c r="AX280" s="526"/>
    </row>
    <row r="281" spans="2:50" ht="14.25" customHeight="1">
      <c r="B281" s="501"/>
      <c r="C281" s="203">
        <v>15</v>
      </c>
      <c r="D281" s="206"/>
      <c r="E281" s="203"/>
      <c r="F281" s="203"/>
      <c r="G281" s="208"/>
      <c r="H281" s="526"/>
      <c r="I281" s="209"/>
      <c r="J281" s="209"/>
      <c r="K281" s="210"/>
      <c r="L281" s="527"/>
      <c r="M281" s="209"/>
      <c r="N281" s="501"/>
      <c r="O281" s="501"/>
      <c r="P281" s="203"/>
      <c r="Q281" s="207"/>
      <c r="R281" s="208"/>
      <c r="S281" s="205"/>
      <c r="T281" s="526"/>
      <c r="U281" s="203"/>
      <c r="V281" s="207"/>
      <c r="W281" s="208"/>
      <c r="X281" s="205"/>
      <c r="Y281" s="526"/>
      <c r="Z281" s="203"/>
      <c r="AA281" s="207"/>
      <c r="AB281" s="208"/>
      <c r="AC281" s="205"/>
      <c r="AD281" s="526"/>
      <c r="AE281" s="203"/>
      <c r="AF281" s="207"/>
      <c r="AG281" s="208"/>
      <c r="AH281" s="205"/>
      <c r="AI281" s="526"/>
      <c r="AJ281" s="203"/>
      <c r="AK281" s="207"/>
      <c r="AL281" s="208"/>
      <c r="AM281" s="205"/>
      <c r="AN281" s="526"/>
      <c r="AO281" s="203"/>
      <c r="AP281" s="207"/>
      <c r="AQ281" s="208"/>
      <c r="AR281" s="205"/>
      <c r="AS281" s="526"/>
      <c r="AT281" s="203"/>
      <c r="AU281" s="207"/>
      <c r="AV281" s="208"/>
      <c r="AW281" s="205"/>
      <c r="AX281" s="526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32"/>
  <sheetViews>
    <sheetView view="pageBreakPreview" topLeftCell="A105" zoomScale="115" zoomScaleNormal="60" zoomScaleSheetLayoutView="115" workbookViewId="0">
      <selection activeCell="O124" sqref="O124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59" t="s">
        <v>348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215"/>
    </row>
    <row r="2" spans="1:13" s="216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>
      <c r="A3" s="617" t="s">
        <v>349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215"/>
    </row>
    <row r="4" spans="1:13" s="216" customFormat="1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</row>
    <row r="5" spans="1:13" s="201" customFormat="1" ht="15.75" customHeight="1">
      <c r="A5" s="615" t="s">
        <v>131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15"/>
      <c r="B6" s="220" t="s">
        <v>350</v>
      </c>
      <c r="C6" s="220" t="s">
        <v>351</v>
      </c>
      <c r="D6" s="221" t="s">
        <v>352</v>
      </c>
      <c r="E6" s="221" t="s">
        <v>353</v>
      </c>
      <c r="F6" s="221" t="s">
        <v>271</v>
      </c>
      <c r="G6" s="222" t="s">
        <v>354</v>
      </c>
      <c r="H6" s="223" t="s">
        <v>355</v>
      </c>
      <c r="I6" s="222" t="s">
        <v>356</v>
      </c>
      <c r="J6" s="222" t="s">
        <v>357</v>
      </c>
      <c r="K6" s="224"/>
      <c r="L6" s="224"/>
    </row>
    <row r="7" spans="1:13" s="201" customFormat="1" ht="15.75" customHeight="1">
      <c r="A7" s="616" t="s">
        <v>56</v>
      </c>
      <c r="B7" s="616"/>
      <c r="C7" s="175" t="s">
        <v>358</v>
      </c>
      <c r="D7" s="616" t="s">
        <v>359</v>
      </c>
      <c r="E7" s="618"/>
      <c r="F7" s="618"/>
      <c r="G7" s="175" t="s">
        <v>360</v>
      </c>
      <c r="H7" s="175" t="s">
        <v>361</v>
      </c>
      <c r="I7" s="175" t="s">
        <v>362</v>
      </c>
      <c r="J7" s="175" t="s">
        <v>363</v>
      </c>
      <c r="K7" s="616" t="s">
        <v>364</v>
      </c>
      <c r="L7" s="618"/>
      <c r="M7" s="219"/>
    </row>
    <row r="8" spans="1:13" ht="15.75" customHeight="1">
      <c r="A8" s="615">
        <v>1</v>
      </c>
      <c r="B8" s="616" t="s">
        <v>365</v>
      </c>
      <c r="C8" s="226">
        <v>1</v>
      </c>
      <c r="D8" s="610" t="s">
        <v>181</v>
      </c>
      <c r="E8" s="611"/>
      <c r="F8" s="611"/>
      <c r="G8" s="226">
        <v>3</v>
      </c>
      <c r="H8" s="228">
        <v>3050.3008376671155</v>
      </c>
      <c r="I8" s="229">
        <v>1016.7669458890384</v>
      </c>
      <c r="J8" s="226"/>
      <c r="K8" s="610" t="s">
        <v>366</v>
      </c>
      <c r="L8" s="611"/>
    </row>
    <row r="9" spans="1:13" ht="15.75" customHeight="1">
      <c r="A9" s="615"/>
      <c r="B9" s="616"/>
      <c r="C9" s="226">
        <v>2</v>
      </c>
      <c r="D9" s="610" t="s">
        <v>197</v>
      </c>
      <c r="E9" s="611"/>
      <c r="F9" s="611"/>
      <c r="G9" s="226">
        <v>3</v>
      </c>
      <c r="H9" s="228">
        <v>3049.3058108471241</v>
      </c>
      <c r="I9" s="229">
        <v>1016.4352702823747</v>
      </c>
      <c r="J9" s="226"/>
      <c r="K9" s="610" t="s">
        <v>366</v>
      </c>
      <c r="L9" s="611"/>
    </row>
    <row r="10" spans="1:13" ht="15.75" customHeight="1">
      <c r="A10" s="615"/>
      <c r="B10" s="616"/>
      <c r="C10" s="226">
        <v>3</v>
      </c>
      <c r="D10" s="610" t="s">
        <v>196</v>
      </c>
      <c r="E10" s="611"/>
      <c r="F10" s="611"/>
      <c r="G10" s="226">
        <v>3</v>
      </c>
      <c r="H10" s="228">
        <v>3048.7054265712809</v>
      </c>
      <c r="I10" s="229">
        <v>1016.2351421904269</v>
      </c>
      <c r="J10" s="226"/>
      <c r="K10" s="610" t="s">
        <v>366</v>
      </c>
      <c r="L10" s="611"/>
    </row>
    <row r="11" spans="1:13" ht="15.75" customHeight="1">
      <c r="A11" s="615"/>
      <c r="B11" s="616"/>
      <c r="C11" s="226">
        <v>4</v>
      </c>
      <c r="D11" s="610" t="s">
        <v>175</v>
      </c>
      <c r="E11" s="611"/>
      <c r="F11" s="611"/>
      <c r="G11" s="226">
        <v>3</v>
      </c>
      <c r="H11" s="228">
        <v>3045.3432927928557</v>
      </c>
      <c r="I11" s="229">
        <v>1015.1144309309518</v>
      </c>
      <c r="J11" s="226"/>
      <c r="K11" s="610" t="s">
        <v>366</v>
      </c>
      <c r="L11" s="611"/>
    </row>
    <row r="12" spans="1:13" ht="15.75" customHeight="1">
      <c r="A12" s="615"/>
      <c r="B12" s="616"/>
      <c r="C12" s="226">
        <v>5</v>
      </c>
      <c r="D12" s="610" t="s">
        <v>190</v>
      </c>
      <c r="E12" s="611"/>
      <c r="F12" s="611"/>
      <c r="G12" s="226">
        <v>3</v>
      </c>
      <c r="H12" s="228">
        <v>3042.2890257793115</v>
      </c>
      <c r="I12" s="229">
        <v>1014.0963419264372</v>
      </c>
      <c r="J12" s="226"/>
      <c r="K12" s="610" t="s">
        <v>366</v>
      </c>
      <c r="L12" s="611"/>
    </row>
    <row r="13" spans="1:13" ht="15.75" customHeight="1">
      <c r="A13" s="615"/>
      <c r="B13" s="616"/>
      <c r="C13" s="230" t="s">
        <v>367</v>
      </c>
      <c r="D13" s="611" t="s">
        <v>210</v>
      </c>
      <c r="E13" s="611"/>
      <c r="F13" s="611"/>
      <c r="G13" s="227">
        <v>6</v>
      </c>
      <c r="H13" s="231">
        <v>3116.6265128778009</v>
      </c>
      <c r="I13" s="232">
        <v>519.43775214630034</v>
      </c>
      <c r="J13" s="226"/>
      <c r="K13" s="610" t="s">
        <v>366</v>
      </c>
      <c r="L13" s="611"/>
    </row>
    <row r="14" spans="1:13" ht="15.75" customHeight="1">
      <c r="A14" s="615"/>
      <c r="B14" s="616"/>
      <c r="C14" s="230" t="s">
        <v>368</v>
      </c>
      <c r="D14" s="611" t="s">
        <v>177</v>
      </c>
      <c r="E14" s="611"/>
      <c r="F14" s="611"/>
      <c r="G14" s="227">
        <v>5</v>
      </c>
      <c r="H14" s="231">
        <v>2874.6912786273047</v>
      </c>
      <c r="I14" s="232">
        <v>574.93825572546098</v>
      </c>
      <c r="J14" s="226"/>
      <c r="K14" s="610" t="s">
        <v>366</v>
      </c>
      <c r="L14" s="611"/>
    </row>
    <row r="15" spans="1:13" ht="15.75" customHeight="1">
      <c r="A15" s="615"/>
      <c r="B15" s="616"/>
      <c r="C15" s="230" t="s">
        <v>369</v>
      </c>
      <c r="D15" s="611" t="s">
        <v>193</v>
      </c>
      <c r="E15" s="611"/>
      <c r="F15" s="611"/>
      <c r="G15" s="227">
        <v>5</v>
      </c>
      <c r="H15" s="231">
        <v>2889.963316672478</v>
      </c>
      <c r="I15" s="232">
        <v>577.99266333449566</v>
      </c>
      <c r="J15" s="226"/>
      <c r="K15" s="610" t="s">
        <v>366</v>
      </c>
      <c r="L15" s="611"/>
    </row>
    <row r="16" spans="1:13" ht="15.75" customHeight="1">
      <c r="A16" s="615"/>
      <c r="B16" s="616"/>
      <c r="C16" s="230" t="s">
        <v>370</v>
      </c>
      <c r="D16" s="611" t="s">
        <v>185</v>
      </c>
      <c r="E16" s="611"/>
      <c r="F16" s="611"/>
      <c r="G16" s="227">
        <v>4</v>
      </c>
      <c r="H16" s="231">
        <v>2580.9080614653203</v>
      </c>
      <c r="I16" s="232">
        <v>645.22701536633008</v>
      </c>
      <c r="J16" s="226"/>
      <c r="K16" s="610" t="s">
        <v>366</v>
      </c>
      <c r="L16" s="611"/>
      <c r="M16" s="215"/>
    </row>
    <row r="17" spans="1:13" ht="15.75" customHeight="1">
      <c r="A17" s="615"/>
      <c r="B17" s="616"/>
      <c r="C17" s="230" t="s">
        <v>371</v>
      </c>
      <c r="D17" s="611" t="s">
        <v>187</v>
      </c>
      <c r="E17" s="611"/>
      <c r="F17" s="611"/>
      <c r="G17" s="227">
        <v>4</v>
      </c>
      <c r="H17" s="231">
        <v>2589.7481495901352</v>
      </c>
      <c r="I17" s="232">
        <v>647.4370373975338</v>
      </c>
      <c r="J17" s="226"/>
      <c r="K17" s="610" t="s">
        <v>366</v>
      </c>
      <c r="L17" s="611"/>
      <c r="M17" s="215"/>
    </row>
    <row r="18" spans="1:13" s="225" customFormat="1" ht="15.75" customHeight="1">
      <c r="A18" s="613" t="s">
        <v>56</v>
      </c>
      <c r="B18" s="613"/>
      <c r="C18" s="233" t="s">
        <v>358</v>
      </c>
      <c r="D18" s="613" t="s">
        <v>359</v>
      </c>
      <c r="E18" s="614"/>
      <c r="F18" s="614"/>
      <c r="G18" s="233" t="s">
        <v>360</v>
      </c>
      <c r="H18" s="233" t="s">
        <v>361</v>
      </c>
      <c r="I18" s="233" t="s">
        <v>362</v>
      </c>
      <c r="J18" s="175" t="s">
        <v>363</v>
      </c>
      <c r="K18" s="613" t="s">
        <v>364</v>
      </c>
      <c r="L18" s="614"/>
      <c r="M18" s="234"/>
    </row>
    <row r="19" spans="1:13" ht="15.75" customHeight="1">
      <c r="A19" s="615">
        <v>2</v>
      </c>
      <c r="B19" s="616" t="s">
        <v>351</v>
      </c>
      <c r="C19" s="226">
        <v>1</v>
      </c>
      <c r="D19" s="610" t="s">
        <v>240</v>
      </c>
      <c r="E19" s="611"/>
      <c r="F19" s="611"/>
      <c r="G19" s="226">
        <v>6</v>
      </c>
      <c r="H19" s="228">
        <v>2272.5115043637365</v>
      </c>
      <c r="I19" s="229">
        <v>378.75191739395598</v>
      </c>
      <c r="J19" s="226"/>
      <c r="K19" s="610" t="s">
        <v>366</v>
      </c>
      <c r="L19" s="611"/>
      <c r="M19" s="215"/>
    </row>
    <row r="20" spans="1:13" ht="15.75" customHeight="1">
      <c r="A20" s="615"/>
      <c r="B20" s="616"/>
      <c r="C20" s="226">
        <v>2</v>
      </c>
      <c r="D20" s="610" t="s">
        <v>229</v>
      </c>
      <c r="E20" s="611"/>
      <c r="F20" s="611"/>
      <c r="G20" s="226">
        <v>6</v>
      </c>
      <c r="H20" s="228">
        <v>2237.7076132958327</v>
      </c>
      <c r="I20" s="229">
        <v>372.95126888263877</v>
      </c>
      <c r="J20" s="226"/>
      <c r="K20" s="610" t="s">
        <v>366</v>
      </c>
      <c r="L20" s="611"/>
      <c r="M20" s="215"/>
    </row>
    <row r="21" spans="1:13" ht="15.75" customHeight="1">
      <c r="A21" s="615"/>
      <c r="B21" s="616"/>
      <c r="C21" s="226">
        <v>3</v>
      </c>
      <c r="D21" s="610" t="s">
        <v>241</v>
      </c>
      <c r="E21" s="611"/>
      <c r="F21" s="611"/>
      <c r="G21" s="226">
        <v>6</v>
      </c>
      <c r="H21" s="228">
        <v>2225.0258444489277</v>
      </c>
      <c r="I21" s="229">
        <v>370.83764074148803</v>
      </c>
      <c r="J21" s="226"/>
      <c r="K21" s="612" t="s">
        <v>372</v>
      </c>
      <c r="L21" s="611"/>
      <c r="M21" s="215"/>
    </row>
    <row r="22" spans="1:13" ht="15.75" customHeight="1">
      <c r="A22" s="615"/>
      <c r="B22" s="616"/>
      <c r="C22" s="226">
        <v>4</v>
      </c>
      <c r="D22" s="610" t="s">
        <v>230</v>
      </c>
      <c r="E22" s="611"/>
      <c r="F22" s="611"/>
      <c r="G22" s="226">
        <v>11</v>
      </c>
      <c r="H22" s="228">
        <v>3089.1808956782747</v>
      </c>
      <c r="I22" s="229">
        <v>280.83462687984314</v>
      </c>
      <c r="J22" s="226"/>
      <c r="K22" s="610" t="s">
        <v>366</v>
      </c>
      <c r="L22" s="611"/>
      <c r="M22" s="215"/>
    </row>
    <row r="23" spans="1:13" ht="15.75" customHeight="1">
      <c r="A23" s="615"/>
      <c r="B23" s="616"/>
      <c r="C23" s="226">
        <v>5</v>
      </c>
      <c r="D23" s="610" t="s">
        <v>234</v>
      </c>
      <c r="E23" s="611"/>
      <c r="F23" s="611"/>
      <c r="G23" s="226">
        <v>11</v>
      </c>
      <c r="H23" s="228">
        <v>3089.132133643036</v>
      </c>
      <c r="I23" s="229">
        <v>280.83019396754872</v>
      </c>
      <c r="J23" s="226"/>
      <c r="K23" s="610" t="s">
        <v>366</v>
      </c>
      <c r="L23" s="611"/>
      <c r="M23" s="215"/>
    </row>
    <row r="24" spans="1:13" ht="15.75" customHeight="1">
      <c r="A24" s="615"/>
      <c r="B24" s="616"/>
      <c r="C24" s="230" t="s">
        <v>367</v>
      </c>
      <c r="D24" s="610" t="s">
        <v>236</v>
      </c>
      <c r="E24" s="611"/>
      <c r="F24" s="611"/>
      <c r="G24" s="226">
        <v>17</v>
      </c>
      <c r="H24" s="228">
        <v>3059.9789201321901</v>
      </c>
      <c r="I24" s="229">
        <v>179.99876000777584</v>
      </c>
      <c r="J24" s="226"/>
      <c r="K24" s="610" t="s">
        <v>373</v>
      </c>
      <c r="L24" s="611"/>
      <c r="M24" s="215"/>
    </row>
    <row r="25" spans="1:13" ht="15.75" customHeight="1">
      <c r="A25" s="615"/>
      <c r="B25" s="616"/>
      <c r="C25" s="230" t="s">
        <v>368</v>
      </c>
      <c r="D25" s="610" t="s">
        <v>233</v>
      </c>
      <c r="E25" s="611"/>
      <c r="F25" s="611"/>
      <c r="G25" s="226">
        <v>17</v>
      </c>
      <c r="H25" s="228">
        <v>3062.8732985857905</v>
      </c>
      <c r="I25" s="229">
        <v>180.16901756387003</v>
      </c>
      <c r="J25" s="226"/>
      <c r="K25" s="610" t="s">
        <v>373</v>
      </c>
      <c r="L25" s="611"/>
      <c r="M25" s="215"/>
    </row>
    <row r="26" spans="1:13" ht="15.75" customHeight="1">
      <c r="A26" s="615"/>
      <c r="B26" s="616"/>
      <c r="C26" s="230" t="s">
        <v>369</v>
      </c>
      <c r="D26" s="610" t="s">
        <v>231</v>
      </c>
      <c r="E26" s="611"/>
      <c r="F26" s="611"/>
      <c r="G26" s="226">
        <v>17</v>
      </c>
      <c r="H26" s="228">
        <v>3066.625247449967</v>
      </c>
      <c r="I26" s="229">
        <v>180.38972043823335</v>
      </c>
      <c r="J26" s="226"/>
      <c r="K26" s="610" t="s">
        <v>373</v>
      </c>
      <c r="L26" s="611"/>
      <c r="M26" s="215"/>
    </row>
    <row r="27" spans="1:13" ht="15.75" customHeight="1">
      <c r="A27" s="615"/>
      <c r="B27" s="616"/>
      <c r="C27" s="230" t="s">
        <v>370</v>
      </c>
      <c r="D27" s="610" t="s">
        <v>235</v>
      </c>
      <c r="E27" s="611"/>
      <c r="F27" s="611"/>
      <c r="G27" s="226">
        <v>17</v>
      </c>
      <c r="H27" s="228">
        <v>3067.3096729591061</v>
      </c>
      <c r="I27" s="229">
        <v>180.42998076230037</v>
      </c>
      <c r="J27" s="226"/>
      <c r="K27" s="610" t="s">
        <v>373</v>
      </c>
      <c r="L27" s="611"/>
      <c r="M27" s="215"/>
    </row>
    <row r="28" spans="1:13" ht="15.75" customHeight="1">
      <c r="A28" s="615"/>
      <c r="B28" s="616"/>
      <c r="C28" s="230" t="s">
        <v>371</v>
      </c>
      <c r="D28" s="610" t="s">
        <v>239</v>
      </c>
      <c r="E28" s="611"/>
      <c r="F28" s="611"/>
      <c r="G28" s="226">
        <v>12</v>
      </c>
      <c r="H28" s="228">
        <v>3019.7014925373101</v>
      </c>
      <c r="I28" s="229">
        <v>251.64179104477583</v>
      </c>
      <c r="J28" s="226"/>
      <c r="K28" s="610" t="s">
        <v>366</v>
      </c>
      <c r="L28" s="611"/>
      <c r="M28" s="215"/>
    </row>
    <row r="29" spans="1:13" ht="15.75" customHeight="1">
      <c r="A29" s="617" t="s">
        <v>374</v>
      </c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215"/>
    </row>
    <row r="30" spans="1:13" s="216" customFormat="1" ht="15.75" customHeight="1">
      <c r="A30" s="617"/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</row>
    <row r="31" spans="1:13" s="201" customFormat="1" ht="15.75" customHeight="1">
      <c r="A31" s="615" t="s">
        <v>131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15"/>
      <c r="B32" s="220" t="s">
        <v>350</v>
      </c>
      <c r="C32" s="220" t="s">
        <v>351</v>
      </c>
      <c r="D32" s="221" t="s">
        <v>352</v>
      </c>
      <c r="E32" s="221" t="s">
        <v>353</v>
      </c>
      <c r="F32" s="221" t="s">
        <v>271</v>
      </c>
      <c r="G32" s="222" t="s">
        <v>354</v>
      </c>
      <c r="H32" s="223" t="s">
        <v>355</v>
      </c>
      <c r="I32" s="222" t="s">
        <v>356</v>
      </c>
      <c r="J32" s="222" t="s">
        <v>357</v>
      </c>
      <c r="K32" s="224"/>
      <c r="L32" s="224"/>
    </row>
    <row r="33" spans="1:13" s="201" customFormat="1" ht="15.75" customHeight="1">
      <c r="A33" s="616" t="s">
        <v>56</v>
      </c>
      <c r="B33" s="616"/>
      <c r="C33" s="175" t="s">
        <v>358</v>
      </c>
      <c r="D33" s="616" t="s">
        <v>359</v>
      </c>
      <c r="E33" s="618"/>
      <c r="F33" s="618"/>
      <c r="G33" s="175" t="s">
        <v>360</v>
      </c>
      <c r="H33" s="175" t="s">
        <v>361</v>
      </c>
      <c r="I33" s="175" t="s">
        <v>362</v>
      </c>
      <c r="J33" s="175" t="s">
        <v>363</v>
      </c>
      <c r="K33" s="616" t="s">
        <v>364</v>
      </c>
      <c r="L33" s="618"/>
      <c r="M33" s="219"/>
    </row>
    <row r="34" spans="1:13" ht="15.75" customHeight="1">
      <c r="A34" s="615">
        <v>1</v>
      </c>
      <c r="B34" s="616" t="s">
        <v>365</v>
      </c>
      <c r="C34" s="226">
        <v>1</v>
      </c>
      <c r="D34" s="610" t="s">
        <v>197</v>
      </c>
      <c r="E34" s="611"/>
      <c r="F34" s="611"/>
      <c r="G34" s="226">
        <v>3</v>
      </c>
      <c r="H34" s="228">
        <v>3089.0345550704587</v>
      </c>
      <c r="I34" s="229">
        <v>1029.6781850234865</v>
      </c>
      <c r="J34" s="248">
        <f>I34-I9</f>
        <v>13.242914741111804</v>
      </c>
      <c r="K34" s="610" t="s">
        <v>366</v>
      </c>
      <c r="L34" s="611"/>
    </row>
    <row r="35" spans="1:13" ht="15.75" customHeight="1">
      <c r="A35" s="615"/>
      <c r="B35" s="616"/>
      <c r="C35" s="226">
        <v>2</v>
      </c>
      <c r="D35" s="610" t="s">
        <v>181</v>
      </c>
      <c r="E35" s="611"/>
      <c r="F35" s="611"/>
      <c r="G35" s="226">
        <v>3</v>
      </c>
      <c r="H35" s="228">
        <v>3087.583120935587</v>
      </c>
      <c r="I35" s="229">
        <v>1029.1943736451956</v>
      </c>
      <c r="J35" s="248">
        <f>I35-I8</f>
        <v>12.427427756157158</v>
      </c>
      <c r="K35" s="610" t="s">
        <v>366</v>
      </c>
      <c r="L35" s="611"/>
    </row>
    <row r="36" spans="1:13" ht="15.75" customHeight="1">
      <c r="A36" s="615"/>
      <c r="B36" s="616"/>
      <c r="C36" s="226">
        <v>3</v>
      </c>
      <c r="D36" s="610" t="s">
        <v>190</v>
      </c>
      <c r="E36" s="611"/>
      <c r="F36" s="611"/>
      <c r="G36" s="226">
        <v>3</v>
      </c>
      <c r="H36" s="228">
        <v>3084.7664979266096</v>
      </c>
      <c r="I36" s="229">
        <v>1028.25549930887</v>
      </c>
      <c r="J36" s="248">
        <f>I36-I12</f>
        <v>14.159157382432795</v>
      </c>
      <c r="K36" s="610" t="s">
        <v>366</v>
      </c>
      <c r="L36" s="611"/>
    </row>
    <row r="37" spans="1:13" ht="15.75" customHeight="1">
      <c r="A37" s="615"/>
      <c r="B37" s="616"/>
      <c r="C37" s="226">
        <v>4</v>
      </c>
      <c r="D37" s="610" t="s">
        <v>180</v>
      </c>
      <c r="E37" s="611"/>
      <c r="F37" s="611"/>
      <c r="G37" s="226">
        <v>3</v>
      </c>
      <c r="H37" s="228">
        <v>3081.3885321142247</v>
      </c>
      <c r="I37" s="229">
        <v>1027.1295107047415</v>
      </c>
      <c r="J37" s="109"/>
      <c r="K37" s="610" t="s">
        <v>366</v>
      </c>
      <c r="L37" s="611"/>
    </row>
    <row r="38" spans="1:13" ht="15.75" customHeight="1">
      <c r="A38" s="615"/>
      <c r="B38" s="616"/>
      <c r="C38" s="226">
        <v>5</v>
      </c>
      <c r="D38" s="610" t="s">
        <v>196</v>
      </c>
      <c r="E38" s="611"/>
      <c r="F38" s="611"/>
      <c r="G38" s="226">
        <v>3</v>
      </c>
      <c r="H38" s="228">
        <v>3080.7669182473369</v>
      </c>
      <c r="I38" s="229">
        <v>1026.9223060824456</v>
      </c>
      <c r="J38" s="248">
        <f>I38-I10</f>
        <v>10.687163892018702</v>
      </c>
      <c r="K38" s="610" t="s">
        <v>366</v>
      </c>
      <c r="L38" s="611"/>
    </row>
    <row r="39" spans="1:13" ht="15.75" customHeight="1">
      <c r="A39" s="615"/>
      <c r="B39" s="616"/>
      <c r="C39" s="230" t="s">
        <v>367</v>
      </c>
      <c r="D39" s="611" t="s">
        <v>210</v>
      </c>
      <c r="E39" s="611"/>
      <c r="F39" s="611"/>
      <c r="G39" s="227">
        <v>6</v>
      </c>
      <c r="H39" s="231">
        <v>3151.0325409422644</v>
      </c>
      <c r="I39" s="232">
        <v>525.17209015704418</v>
      </c>
      <c r="J39" s="248">
        <f>I39-I13</f>
        <v>5.7343380107438406</v>
      </c>
      <c r="K39" s="610" t="s">
        <v>366</v>
      </c>
      <c r="L39" s="611"/>
    </row>
    <row r="40" spans="1:13" ht="15.75" customHeight="1">
      <c r="A40" s="615"/>
      <c r="B40" s="616"/>
      <c r="C40" s="230" t="s">
        <v>368</v>
      </c>
      <c r="D40" s="611" t="s">
        <v>177</v>
      </c>
      <c r="E40" s="611"/>
      <c r="F40" s="611"/>
      <c r="G40" s="227">
        <v>5</v>
      </c>
      <c r="H40" s="231">
        <v>2910.1983251289462</v>
      </c>
      <c r="I40" s="232">
        <v>582.0396650257893</v>
      </c>
      <c r="J40" s="248">
        <f>I40-I14</f>
        <v>7.1014093003283278</v>
      </c>
      <c r="K40" s="610" t="s">
        <v>366</v>
      </c>
      <c r="L40" s="611"/>
    </row>
    <row r="41" spans="1:13" ht="15.75" customHeight="1">
      <c r="A41" s="615"/>
      <c r="B41" s="616"/>
      <c r="C41" s="230" t="s">
        <v>369</v>
      </c>
      <c r="D41" s="611" t="s">
        <v>193</v>
      </c>
      <c r="E41" s="611"/>
      <c r="F41" s="611"/>
      <c r="G41" s="227">
        <v>5</v>
      </c>
      <c r="H41" s="231">
        <v>2912.0159179200423</v>
      </c>
      <c r="I41" s="232">
        <v>582.40318358400839</v>
      </c>
      <c r="J41" s="248">
        <f>I41-I15</f>
        <v>4.4105202495127287</v>
      </c>
      <c r="K41" s="610" t="s">
        <v>366</v>
      </c>
      <c r="L41" s="611"/>
    </row>
    <row r="42" spans="1:13" ht="15.75" customHeight="1">
      <c r="A42" s="615"/>
      <c r="B42" s="616"/>
      <c r="C42" s="230" t="s">
        <v>370</v>
      </c>
      <c r="D42" s="611" t="s">
        <v>185</v>
      </c>
      <c r="E42" s="611"/>
      <c r="F42" s="611"/>
      <c r="G42" s="227">
        <v>4</v>
      </c>
      <c r="H42" s="231">
        <v>2614.6887991526505</v>
      </c>
      <c r="I42" s="232">
        <v>653.67219978816263</v>
      </c>
      <c r="J42" s="248">
        <f>I42-I16</f>
        <v>8.4451844218325505</v>
      </c>
      <c r="K42" s="610" t="s">
        <v>366</v>
      </c>
      <c r="L42" s="611"/>
      <c r="M42" s="215"/>
    </row>
    <row r="43" spans="1:13" ht="15.75" customHeight="1">
      <c r="A43" s="615"/>
      <c r="B43" s="616"/>
      <c r="C43" s="230" t="s">
        <v>371</v>
      </c>
      <c r="D43" s="611" t="s">
        <v>187</v>
      </c>
      <c r="E43" s="611"/>
      <c r="F43" s="611"/>
      <c r="G43" s="227">
        <v>4</v>
      </c>
      <c r="H43" s="231">
        <v>2621.4142967156645</v>
      </c>
      <c r="I43" s="232">
        <v>655.35357417891612</v>
      </c>
      <c r="J43" s="248">
        <f>I43-I17</f>
        <v>7.9165367813823195</v>
      </c>
      <c r="K43" s="610" t="s">
        <v>366</v>
      </c>
      <c r="L43" s="611"/>
      <c r="M43" s="215"/>
    </row>
    <row r="44" spans="1:13" s="225" customFormat="1" ht="15.75" customHeight="1">
      <c r="A44" s="613" t="s">
        <v>56</v>
      </c>
      <c r="B44" s="613"/>
      <c r="C44" s="233" t="s">
        <v>358</v>
      </c>
      <c r="D44" s="613" t="s">
        <v>359</v>
      </c>
      <c r="E44" s="614"/>
      <c r="F44" s="614"/>
      <c r="G44" s="233" t="s">
        <v>360</v>
      </c>
      <c r="H44" s="233" t="s">
        <v>361</v>
      </c>
      <c r="I44" s="233" t="s">
        <v>362</v>
      </c>
      <c r="J44" s="134" t="s">
        <v>363</v>
      </c>
      <c r="K44" s="613" t="s">
        <v>364</v>
      </c>
      <c r="L44" s="614"/>
      <c r="M44" s="234"/>
    </row>
    <row r="45" spans="1:13" ht="15.75" customHeight="1">
      <c r="A45" s="615">
        <v>2</v>
      </c>
      <c r="B45" s="616" t="s">
        <v>351</v>
      </c>
      <c r="C45" s="226">
        <v>1</v>
      </c>
      <c r="D45" s="610" t="s">
        <v>241</v>
      </c>
      <c r="E45" s="611"/>
      <c r="F45" s="611"/>
      <c r="G45" s="226">
        <v>6</v>
      </c>
      <c r="H45" s="228">
        <v>2290.4491722694552</v>
      </c>
      <c r="I45" s="229">
        <v>381.74152871157588</v>
      </c>
      <c r="J45" s="248">
        <f>I45-I21</f>
        <v>10.903887970087851</v>
      </c>
      <c r="K45" s="610" t="s">
        <v>366</v>
      </c>
      <c r="L45" s="611"/>
      <c r="M45" s="215"/>
    </row>
    <row r="46" spans="1:13" ht="15.75" customHeight="1">
      <c r="A46" s="615"/>
      <c r="B46" s="616"/>
      <c r="C46" s="226">
        <v>2</v>
      </c>
      <c r="D46" s="610" t="s">
        <v>240</v>
      </c>
      <c r="E46" s="611"/>
      <c r="F46" s="611"/>
      <c r="G46" s="226">
        <v>6</v>
      </c>
      <c r="H46" s="228">
        <v>2290.0694212450471</v>
      </c>
      <c r="I46" s="229">
        <v>381.67823687417456</v>
      </c>
      <c r="J46" s="248">
        <f>I46-I19</f>
        <v>2.9263194802185808</v>
      </c>
      <c r="K46" s="610" t="s">
        <v>366</v>
      </c>
      <c r="L46" s="611"/>
      <c r="M46" s="215"/>
    </row>
    <row r="47" spans="1:13" ht="15.75" customHeight="1">
      <c r="A47" s="615"/>
      <c r="B47" s="616"/>
      <c r="C47" s="226">
        <v>3</v>
      </c>
      <c r="D47" s="610" t="s">
        <v>229</v>
      </c>
      <c r="E47" s="611"/>
      <c r="F47" s="611"/>
      <c r="G47" s="226">
        <v>6</v>
      </c>
      <c r="H47" s="228">
        <v>2287.4123168241194</v>
      </c>
      <c r="I47" s="229">
        <v>381.23538613735326</v>
      </c>
      <c r="J47" s="248">
        <f>I47-I20</f>
        <v>8.2841172547144879</v>
      </c>
      <c r="K47" s="610" t="s">
        <v>366</v>
      </c>
      <c r="L47" s="611"/>
      <c r="M47" s="215"/>
    </row>
    <row r="48" spans="1:13" ht="15.75" customHeight="1">
      <c r="A48" s="615"/>
      <c r="B48" s="616"/>
      <c r="C48" s="226">
        <v>4</v>
      </c>
      <c r="D48" s="610" t="s">
        <v>234</v>
      </c>
      <c r="E48" s="611"/>
      <c r="F48" s="611"/>
      <c r="G48" s="226">
        <v>11</v>
      </c>
      <c r="H48" s="228">
        <v>3126.8193294922248</v>
      </c>
      <c r="I48" s="229">
        <v>284.25630268111138</v>
      </c>
      <c r="J48" s="248">
        <f>I48-I23</f>
        <v>3.4261087135626553</v>
      </c>
      <c r="K48" s="610" t="s">
        <v>366</v>
      </c>
      <c r="L48" s="611"/>
      <c r="M48" s="215"/>
    </row>
    <row r="49" spans="1:13" ht="15.75" customHeight="1">
      <c r="A49" s="615"/>
      <c r="B49" s="616"/>
      <c r="C49" s="226">
        <v>5</v>
      </c>
      <c r="D49" s="610" t="s">
        <v>230</v>
      </c>
      <c r="E49" s="611"/>
      <c r="F49" s="611"/>
      <c r="G49" s="226">
        <v>11</v>
      </c>
      <c r="H49" s="228">
        <v>3125.429071904367</v>
      </c>
      <c r="I49" s="229">
        <v>284.12991562766973</v>
      </c>
      <c r="J49" s="248">
        <f>I49-I22</f>
        <v>3.2952887478265893</v>
      </c>
      <c r="K49" s="610" t="s">
        <v>366</v>
      </c>
      <c r="L49" s="611"/>
      <c r="M49" s="215"/>
    </row>
    <row r="50" spans="1:13" ht="15.75" customHeight="1">
      <c r="A50" s="615"/>
      <c r="B50" s="616"/>
      <c r="C50" s="230" t="s">
        <v>367</v>
      </c>
      <c r="D50" s="610" t="s">
        <v>236</v>
      </c>
      <c r="E50" s="611"/>
      <c r="F50" s="611"/>
      <c r="G50" s="226">
        <v>17</v>
      </c>
      <c r="H50" s="228">
        <v>3100.3969588813784</v>
      </c>
      <c r="I50" s="229">
        <v>182.37629169890462</v>
      </c>
      <c r="J50" s="248">
        <f>I50-I24</f>
        <v>2.3775316911287803</v>
      </c>
      <c r="K50" s="610" t="s">
        <v>366</v>
      </c>
      <c r="L50" s="611"/>
      <c r="M50" s="215"/>
    </row>
    <row r="51" spans="1:13" ht="15.75" customHeight="1">
      <c r="A51" s="615"/>
      <c r="B51" s="616"/>
      <c r="C51" s="230" t="s">
        <v>368</v>
      </c>
      <c r="D51" s="610" t="s">
        <v>233</v>
      </c>
      <c r="E51" s="611"/>
      <c r="F51" s="611"/>
      <c r="G51" s="226">
        <v>17</v>
      </c>
      <c r="H51" s="228">
        <v>3101.0441719470123</v>
      </c>
      <c r="I51" s="229">
        <v>182.41436305570664</v>
      </c>
      <c r="J51" s="248">
        <f>I51-I25</f>
        <v>2.2453454918366162</v>
      </c>
      <c r="K51" s="610" t="s">
        <v>366</v>
      </c>
      <c r="L51" s="611"/>
      <c r="M51" s="215"/>
    </row>
    <row r="52" spans="1:13" ht="15.75" customHeight="1">
      <c r="A52" s="615"/>
      <c r="B52" s="616"/>
      <c r="C52" s="230" t="s">
        <v>369</v>
      </c>
      <c r="D52" s="610" t="s">
        <v>231</v>
      </c>
      <c r="E52" s="611"/>
      <c r="F52" s="611"/>
      <c r="G52" s="226">
        <v>17</v>
      </c>
      <c r="H52" s="228">
        <v>3104.2891353142172</v>
      </c>
      <c r="I52" s="229">
        <v>182.60524325377747</v>
      </c>
      <c r="J52" s="248">
        <f>I52-I26</f>
        <v>2.2155228155441193</v>
      </c>
      <c r="K52" s="610" t="s">
        <v>366</v>
      </c>
      <c r="L52" s="611"/>
      <c r="M52" s="215"/>
    </row>
    <row r="53" spans="1:13" ht="15.75" customHeight="1">
      <c r="A53" s="615"/>
      <c r="B53" s="616"/>
      <c r="C53" s="230" t="s">
        <v>370</v>
      </c>
      <c r="D53" s="610" t="s">
        <v>235</v>
      </c>
      <c r="E53" s="611"/>
      <c r="F53" s="611"/>
      <c r="G53" s="226">
        <v>17</v>
      </c>
      <c r="H53" s="228">
        <v>3106.8736320303824</v>
      </c>
      <c r="I53" s="229">
        <v>182.75727247237546</v>
      </c>
      <c r="J53" s="248">
        <f>I53-I27</f>
        <v>2.3272917100750874</v>
      </c>
      <c r="K53" s="610" t="s">
        <v>366</v>
      </c>
      <c r="L53" s="611"/>
      <c r="M53" s="215"/>
    </row>
    <row r="54" spans="1:13" ht="15.75" customHeight="1">
      <c r="A54" s="615"/>
      <c r="B54" s="616"/>
      <c r="C54" s="230" t="s">
        <v>371</v>
      </c>
      <c r="D54" s="610"/>
      <c r="E54" s="611"/>
      <c r="F54" s="611"/>
      <c r="G54" s="226"/>
      <c r="H54" s="228"/>
      <c r="I54" s="229"/>
      <c r="J54" s="226"/>
      <c r="K54" s="610"/>
      <c r="L54" s="611"/>
      <c r="M54" s="215"/>
    </row>
    <row r="55" spans="1:13" ht="15.75" customHeight="1">
      <c r="A55" s="617" t="s">
        <v>375</v>
      </c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215"/>
    </row>
    <row r="56" spans="1:13" s="216" customFormat="1" ht="15.75" customHeight="1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</row>
    <row r="57" spans="1:13" s="201" customFormat="1" ht="15.75" customHeight="1">
      <c r="A57" s="615" t="s">
        <v>131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15"/>
      <c r="B58" s="220" t="s">
        <v>350</v>
      </c>
      <c r="C58" s="220" t="s">
        <v>351</v>
      </c>
      <c r="D58" s="221" t="s">
        <v>352</v>
      </c>
      <c r="E58" s="221" t="s">
        <v>353</v>
      </c>
      <c r="F58" s="221" t="s">
        <v>271</v>
      </c>
      <c r="G58" s="222" t="s">
        <v>354</v>
      </c>
      <c r="H58" s="223" t="s">
        <v>355</v>
      </c>
      <c r="I58" s="222" t="s">
        <v>356</v>
      </c>
      <c r="J58" s="222" t="s">
        <v>357</v>
      </c>
      <c r="K58" s="224"/>
      <c r="L58" s="224"/>
    </row>
    <row r="59" spans="1:13" s="201" customFormat="1" ht="15.75" customHeight="1">
      <c r="A59" s="616" t="s">
        <v>56</v>
      </c>
      <c r="B59" s="616"/>
      <c r="C59" s="175" t="s">
        <v>358</v>
      </c>
      <c r="D59" s="616" t="s">
        <v>359</v>
      </c>
      <c r="E59" s="618"/>
      <c r="F59" s="618"/>
      <c r="G59" s="175" t="s">
        <v>360</v>
      </c>
      <c r="H59" s="175" t="s">
        <v>361</v>
      </c>
      <c r="I59" s="175" t="s">
        <v>362</v>
      </c>
      <c r="J59" s="175" t="s">
        <v>363</v>
      </c>
      <c r="K59" s="616" t="s">
        <v>364</v>
      </c>
      <c r="L59" s="618"/>
      <c r="M59" s="219"/>
    </row>
    <row r="60" spans="1:13" ht="15.75" customHeight="1">
      <c r="A60" s="615">
        <v>1</v>
      </c>
      <c r="B60" s="616" t="s">
        <v>365</v>
      </c>
      <c r="C60" s="226">
        <v>1</v>
      </c>
      <c r="D60" s="610" t="s">
        <v>197</v>
      </c>
      <c r="E60" s="611"/>
      <c r="F60" s="611"/>
      <c r="G60" s="226">
        <v>3</v>
      </c>
      <c r="H60" s="228">
        <v>3099.4735863698265</v>
      </c>
      <c r="I60" s="229">
        <v>1033.1578621232757</v>
      </c>
      <c r="J60" s="248">
        <f>I60-I34</f>
        <v>3.4796770997891144</v>
      </c>
      <c r="K60" s="610" t="s">
        <v>366</v>
      </c>
      <c r="L60" s="611"/>
    </row>
    <row r="61" spans="1:13" ht="15.75" customHeight="1">
      <c r="A61" s="615"/>
      <c r="B61" s="616"/>
      <c r="C61" s="226">
        <v>2</v>
      </c>
      <c r="D61" s="610" t="s">
        <v>181</v>
      </c>
      <c r="E61" s="611"/>
      <c r="F61" s="611"/>
      <c r="G61" s="226">
        <v>3</v>
      </c>
      <c r="H61" s="228">
        <v>3097.3243535927627</v>
      </c>
      <c r="I61" s="229">
        <v>1032.4414511975876</v>
      </c>
      <c r="J61" s="248">
        <f>I61-I35</f>
        <v>3.2470775523920565</v>
      </c>
      <c r="K61" s="610" t="s">
        <v>366</v>
      </c>
      <c r="L61" s="611"/>
    </row>
    <row r="62" spans="1:13" ht="15.75" customHeight="1">
      <c r="A62" s="615"/>
      <c r="B62" s="616"/>
      <c r="C62" s="226">
        <v>3</v>
      </c>
      <c r="D62" s="610" t="s">
        <v>175</v>
      </c>
      <c r="E62" s="611"/>
      <c r="F62" s="611"/>
      <c r="G62" s="226">
        <v>3</v>
      </c>
      <c r="H62" s="228">
        <v>3092.3272919314481</v>
      </c>
      <c r="I62" s="229">
        <v>1030.7757639771492</v>
      </c>
      <c r="J62" s="248"/>
      <c r="K62" s="610" t="s">
        <v>366</v>
      </c>
      <c r="L62" s="611"/>
    </row>
    <row r="63" spans="1:13" ht="15.75" customHeight="1">
      <c r="A63" s="615"/>
      <c r="B63" s="616"/>
      <c r="C63" s="226">
        <v>4</v>
      </c>
      <c r="D63" s="610" t="s">
        <v>190</v>
      </c>
      <c r="E63" s="611"/>
      <c r="F63" s="611"/>
      <c r="G63" s="226">
        <v>3</v>
      </c>
      <c r="H63" s="228">
        <v>3091.545185523185</v>
      </c>
      <c r="I63" s="229">
        <v>1030.5150618410619</v>
      </c>
      <c r="J63" s="248">
        <f>I63-I36</f>
        <v>2.2595625321919215</v>
      </c>
      <c r="K63" s="610" t="s">
        <v>366</v>
      </c>
      <c r="L63" s="611"/>
    </row>
    <row r="64" spans="1:13" ht="15.75" customHeight="1">
      <c r="A64" s="615"/>
      <c r="B64" s="616"/>
      <c r="C64" s="226">
        <v>5</v>
      </c>
      <c r="D64" s="610" t="s">
        <v>196</v>
      </c>
      <c r="E64" s="611"/>
      <c r="F64" s="611"/>
      <c r="G64" s="226">
        <v>3</v>
      </c>
      <c r="H64" s="228">
        <v>3091.3277175169533</v>
      </c>
      <c r="I64" s="229">
        <v>1030.4425725056508</v>
      </c>
      <c r="J64" s="248">
        <f>I64-I38</f>
        <v>3.5202664232051575</v>
      </c>
      <c r="K64" s="610" t="s">
        <v>366</v>
      </c>
      <c r="L64" s="611"/>
    </row>
    <row r="65" spans="1:13" ht="15.75" customHeight="1">
      <c r="A65" s="615"/>
      <c r="B65" s="616"/>
      <c r="C65" s="230" t="s">
        <v>367</v>
      </c>
      <c r="D65" s="611" t="s">
        <v>210</v>
      </c>
      <c r="E65" s="611"/>
      <c r="F65" s="611"/>
      <c r="G65" s="227">
        <v>6</v>
      </c>
      <c r="H65" s="231">
        <v>3159.8126148210213</v>
      </c>
      <c r="I65" s="232">
        <v>526.63543580350347</v>
      </c>
      <c r="J65" s="248">
        <f>I65-I39</f>
        <v>1.4633456464592882</v>
      </c>
      <c r="K65" s="610" t="s">
        <v>366</v>
      </c>
      <c r="L65" s="611"/>
    </row>
    <row r="66" spans="1:13" ht="15.75" customHeight="1">
      <c r="A66" s="615"/>
      <c r="B66" s="616"/>
      <c r="C66" s="230" t="s">
        <v>368</v>
      </c>
      <c r="D66" s="611" t="s">
        <v>193</v>
      </c>
      <c r="E66" s="611"/>
      <c r="F66" s="611"/>
      <c r="G66" s="227">
        <v>5</v>
      </c>
      <c r="H66" s="231">
        <v>2926.6075234950399</v>
      </c>
      <c r="I66" s="232">
        <v>585.32150469900807</v>
      </c>
      <c r="J66" s="248">
        <f>I66-I41</f>
        <v>2.9183211149996851</v>
      </c>
      <c r="K66" s="610" t="s">
        <v>366</v>
      </c>
      <c r="L66" s="611"/>
    </row>
    <row r="67" spans="1:13" ht="15.75" customHeight="1">
      <c r="A67" s="615"/>
      <c r="B67" s="616"/>
      <c r="C67" s="230" t="s">
        <v>369</v>
      </c>
      <c r="D67" s="611" t="s">
        <v>177</v>
      </c>
      <c r="E67" s="611"/>
      <c r="F67" s="611"/>
      <c r="G67" s="227">
        <v>5</v>
      </c>
      <c r="H67" s="231">
        <v>2928.0772724425638</v>
      </c>
      <c r="I67" s="232">
        <v>585.61545448851268</v>
      </c>
      <c r="J67" s="248">
        <f>I67-I40</f>
        <v>3.5757894627233782</v>
      </c>
      <c r="K67" s="610" t="s">
        <v>366</v>
      </c>
      <c r="L67" s="611"/>
    </row>
    <row r="68" spans="1:13" ht="15.75" customHeight="1">
      <c r="A68" s="615"/>
      <c r="B68" s="616"/>
      <c r="C68" s="230" t="s">
        <v>370</v>
      </c>
      <c r="D68" s="611" t="s">
        <v>187</v>
      </c>
      <c r="E68" s="611"/>
      <c r="F68" s="611"/>
      <c r="G68" s="227">
        <v>4</v>
      </c>
      <c r="H68" s="231">
        <v>2628.0062784426786</v>
      </c>
      <c r="I68" s="232">
        <v>657.00156961066966</v>
      </c>
      <c r="J68" s="248">
        <f>I68-I43</f>
        <v>1.647995431753543</v>
      </c>
      <c r="K68" s="610" t="s">
        <v>366</v>
      </c>
      <c r="L68" s="611"/>
      <c r="M68" s="215"/>
    </row>
    <row r="69" spans="1:13" ht="15.75" customHeight="1">
      <c r="A69" s="615"/>
      <c r="B69" s="616"/>
      <c r="C69" s="230" t="s">
        <v>371</v>
      </c>
      <c r="D69" s="611" t="s">
        <v>185</v>
      </c>
      <c r="E69" s="611"/>
      <c r="F69" s="611"/>
      <c r="G69" s="227">
        <v>4</v>
      </c>
      <c r="H69" s="231">
        <v>2628.3797305715957</v>
      </c>
      <c r="I69" s="232">
        <v>657.09493264289893</v>
      </c>
      <c r="J69" s="248">
        <f>I69-I42</f>
        <v>3.4227328547362958</v>
      </c>
      <c r="K69" s="610" t="s">
        <v>366</v>
      </c>
      <c r="L69" s="611"/>
      <c r="M69" s="215"/>
    </row>
    <row r="70" spans="1:13" s="225" customFormat="1" ht="15.75" customHeight="1">
      <c r="A70" s="613" t="s">
        <v>56</v>
      </c>
      <c r="B70" s="613"/>
      <c r="C70" s="233" t="s">
        <v>358</v>
      </c>
      <c r="D70" s="613" t="s">
        <v>359</v>
      </c>
      <c r="E70" s="614"/>
      <c r="F70" s="614"/>
      <c r="G70" s="233" t="s">
        <v>360</v>
      </c>
      <c r="H70" s="233" t="s">
        <v>361</v>
      </c>
      <c r="I70" s="233" t="s">
        <v>362</v>
      </c>
      <c r="J70" s="175" t="s">
        <v>363</v>
      </c>
      <c r="K70" s="613" t="s">
        <v>376</v>
      </c>
      <c r="L70" s="614"/>
      <c r="M70" s="234"/>
    </row>
    <row r="71" spans="1:13" ht="15.75" customHeight="1">
      <c r="A71" s="615">
        <v>2</v>
      </c>
      <c r="B71" s="616" t="s">
        <v>351</v>
      </c>
      <c r="C71" s="226">
        <v>1</v>
      </c>
      <c r="D71" s="610" t="s">
        <v>240</v>
      </c>
      <c r="E71" s="611"/>
      <c r="F71" s="611"/>
      <c r="G71" s="226">
        <v>6</v>
      </c>
      <c r="H71" s="228">
        <v>2298.1352916429064</v>
      </c>
      <c r="I71" s="229">
        <v>383.02254860715101</v>
      </c>
      <c r="J71" s="248">
        <f>I71-I46</f>
        <v>1.3443117329764505</v>
      </c>
      <c r="K71" s="610" t="s">
        <v>366</v>
      </c>
      <c r="L71" s="611"/>
      <c r="M71" s="215"/>
    </row>
    <row r="72" spans="1:13" ht="15.75" customHeight="1">
      <c r="A72" s="615"/>
      <c r="B72" s="616"/>
      <c r="C72" s="226">
        <v>2</v>
      </c>
      <c r="D72" s="610" t="s">
        <v>241</v>
      </c>
      <c r="E72" s="611"/>
      <c r="F72" s="611"/>
      <c r="G72" s="226">
        <v>6</v>
      </c>
      <c r="H72" s="228">
        <v>2297.4748381735385</v>
      </c>
      <c r="I72" s="229">
        <v>382.9124730289231</v>
      </c>
      <c r="J72" s="248">
        <f>I72-I45</f>
        <v>1.1709443173472209</v>
      </c>
      <c r="K72" s="610" t="s">
        <v>366</v>
      </c>
      <c r="L72" s="611"/>
      <c r="M72" s="215"/>
    </row>
    <row r="73" spans="1:13" ht="15.75" customHeight="1">
      <c r="A73" s="615"/>
      <c r="B73" s="616"/>
      <c r="C73" s="226">
        <v>3</v>
      </c>
      <c r="D73" s="610" t="s">
        <v>243</v>
      </c>
      <c r="E73" s="611"/>
      <c r="F73" s="611"/>
      <c r="G73" s="226">
        <v>6</v>
      </c>
      <c r="H73" s="228">
        <v>2240.2142120122735</v>
      </c>
      <c r="I73" s="229">
        <v>373.36903533537895</v>
      </c>
      <c r="J73" s="248"/>
      <c r="K73" s="610" t="s">
        <v>377</v>
      </c>
      <c r="L73" s="611"/>
      <c r="M73" s="215"/>
    </row>
    <row r="74" spans="1:13" ht="15.75" customHeight="1">
      <c r="A74" s="615"/>
      <c r="B74" s="616"/>
      <c r="C74" s="226">
        <v>4</v>
      </c>
      <c r="D74" s="610" t="s">
        <v>242</v>
      </c>
      <c r="E74" s="611"/>
      <c r="F74" s="611"/>
      <c r="G74" s="226">
        <v>6</v>
      </c>
      <c r="H74" s="228">
        <v>2141.2088618189082</v>
      </c>
      <c r="I74" s="229">
        <v>356.86814363648466</v>
      </c>
      <c r="J74" s="248"/>
      <c r="K74" s="610" t="s">
        <v>378</v>
      </c>
      <c r="L74" s="611"/>
      <c r="M74" s="215"/>
    </row>
    <row r="75" spans="1:13" ht="15.75" customHeight="1">
      <c r="A75" s="615"/>
      <c r="B75" s="616"/>
      <c r="C75" s="226">
        <v>5</v>
      </c>
      <c r="D75" s="610" t="s">
        <v>230</v>
      </c>
      <c r="E75" s="611"/>
      <c r="F75" s="611"/>
      <c r="G75" s="226">
        <v>11</v>
      </c>
      <c r="H75" s="228">
        <v>3134.2014057595229</v>
      </c>
      <c r="I75" s="229">
        <v>284.92740052359301</v>
      </c>
      <c r="J75" s="248">
        <f>I75-I49</f>
        <v>0.79748489592327587</v>
      </c>
      <c r="K75" s="610" t="s">
        <v>366</v>
      </c>
      <c r="L75" s="611"/>
      <c r="M75" s="215"/>
    </row>
    <row r="76" spans="1:13" ht="15.75" customHeight="1">
      <c r="A76" s="615"/>
      <c r="B76" s="616"/>
      <c r="C76" s="230" t="s">
        <v>367</v>
      </c>
      <c r="D76" s="610" t="s">
        <v>233</v>
      </c>
      <c r="E76" s="611"/>
      <c r="F76" s="611"/>
      <c r="G76" s="226">
        <v>17</v>
      </c>
      <c r="H76" s="228">
        <v>3105.7228530311536</v>
      </c>
      <c r="I76" s="229">
        <v>182.68957959006789</v>
      </c>
      <c r="J76" s="248">
        <f>I76-I51</f>
        <v>0.27521653436124893</v>
      </c>
      <c r="K76" s="610" t="s">
        <v>366</v>
      </c>
      <c r="L76" s="611"/>
      <c r="M76" s="215"/>
    </row>
    <row r="77" spans="1:13" ht="15.75" customHeight="1">
      <c r="A77" s="615"/>
      <c r="B77" s="616"/>
      <c r="C77" s="230" t="s">
        <v>368</v>
      </c>
      <c r="D77" s="610" t="s">
        <v>236</v>
      </c>
      <c r="E77" s="611"/>
      <c r="F77" s="611"/>
      <c r="G77" s="226">
        <v>17</v>
      </c>
      <c r="H77" s="228">
        <v>3106.4378558818398</v>
      </c>
      <c r="I77" s="229">
        <v>182.73163858128473</v>
      </c>
      <c r="J77" s="248">
        <f>I77-I50</f>
        <v>0.35534688238010403</v>
      </c>
      <c r="K77" s="610" t="s">
        <v>366</v>
      </c>
      <c r="L77" s="611"/>
      <c r="M77" s="215"/>
    </row>
    <row r="78" spans="1:13" ht="15.75" customHeight="1">
      <c r="A78" s="615"/>
      <c r="B78" s="616"/>
      <c r="C78" s="230" t="s">
        <v>369</v>
      </c>
      <c r="D78" s="610" t="s">
        <v>231</v>
      </c>
      <c r="E78" s="611"/>
      <c r="F78" s="611"/>
      <c r="G78" s="226">
        <v>17</v>
      </c>
      <c r="H78" s="228">
        <v>3107.1816772056163</v>
      </c>
      <c r="I78" s="229">
        <v>182.77539277680094</v>
      </c>
      <c r="J78" s="248">
        <f>I78-I52</f>
        <v>0.17014952302346842</v>
      </c>
      <c r="K78" s="610" t="s">
        <v>366</v>
      </c>
      <c r="L78" s="611"/>
      <c r="M78" s="215"/>
    </row>
    <row r="79" spans="1:13" ht="15.75" customHeight="1">
      <c r="A79" s="615"/>
      <c r="B79" s="616"/>
      <c r="C79" s="230" t="s">
        <v>370</v>
      </c>
      <c r="D79" s="610" t="s">
        <v>235</v>
      </c>
      <c r="E79" s="611"/>
      <c r="F79" s="611"/>
      <c r="G79" s="226">
        <v>17</v>
      </c>
      <c r="H79" s="228">
        <v>3109.0090786937803</v>
      </c>
      <c r="I79" s="229">
        <v>182.88288698198707</v>
      </c>
      <c r="J79" s="248">
        <f>I79-I53</f>
        <v>0.12561450961160858</v>
      </c>
      <c r="K79" s="610" t="s">
        <v>366</v>
      </c>
      <c r="L79" s="611"/>
      <c r="M79" s="215"/>
    </row>
    <row r="80" spans="1:13" ht="15.75" customHeight="1">
      <c r="A80" s="615"/>
      <c r="B80" s="616"/>
      <c r="C80" s="230" t="s">
        <v>371</v>
      </c>
      <c r="D80" s="610" t="s">
        <v>234</v>
      </c>
      <c r="E80" s="611"/>
      <c r="F80" s="611"/>
      <c r="G80" s="226">
        <v>11</v>
      </c>
      <c r="H80" s="228">
        <v>3132.7796247330321</v>
      </c>
      <c r="I80" s="229">
        <v>284.79814770300288</v>
      </c>
      <c r="J80" s="248">
        <f>I80-I48</f>
        <v>0.54184502189150408</v>
      </c>
      <c r="K80" s="610" t="s">
        <v>366</v>
      </c>
      <c r="L80" s="611"/>
      <c r="M80" s="215"/>
    </row>
    <row r="81" spans="1:13" ht="15.75" customHeight="1">
      <c r="A81" s="617" t="s">
        <v>379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215"/>
    </row>
    <row r="82" spans="1:13" s="216" customFormat="1" ht="15.75" customHeight="1">
      <c r="A82" s="617"/>
      <c r="B82" s="617"/>
      <c r="C82" s="617"/>
      <c r="D82" s="617"/>
      <c r="E82" s="617"/>
      <c r="F82" s="617"/>
      <c r="G82" s="617"/>
      <c r="H82" s="617"/>
      <c r="I82" s="617"/>
      <c r="J82" s="617"/>
      <c r="K82" s="617"/>
      <c r="L82" s="617"/>
    </row>
    <row r="83" spans="1:13" s="201" customFormat="1" ht="15.75" customHeight="1">
      <c r="A83" s="615" t="s">
        <v>131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15"/>
      <c r="B84" s="220" t="s">
        <v>350</v>
      </c>
      <c r="C84" s="220" t="s">
        <v>351</v>
      </c>
      <c r="D84" s="221" t="s">
        <v>352</v>
      </c>
      <c r="E84" s="221" t="s">
        <v>353</v>
      </c>
      <c r="F84" s="221" t="s">
        <v>271</v>
      </c>
      <c r="G84" s="222" t="s">
        <v>354</v>
      </c>
      <c r="H84" s="223" t="s">
        <v>355</v>
      </c>
      <c r="I84" s="222" t="s">
        <v>356</v>
      </c>
      <c r="J84" s="222" t="s">
        <v>357</v>
      </c>
      <c r="K84" s="224"/>
      <c r="L84" s="224"/>
    </row>
    <row r="85" spans="1:13" s="201" customFormat="1" ht="15.75" customHeight="1">
      <c r="A85" s="616" t="s">
        <v>56</v>
      </c>
      <c r="B85" s="616"/>
      <c r="C85" s="175" t="s">
        <v>358</v>
      </c>
      <c r="D85" s="616" t="s">
        <v>359</v>
      </c>
      <c r="E85" s="618"/>
      <c r="F85" s="618"/>
      <c r="G85" s="175" t="s">
        <v>360</v>
      </c>
      <c r="H85" s="175" t="s">
        <v>361</v>
      </c>
      <c r="I85" s="175" t="s">
        <v>362</v>
      </c>
      <c r="J85" s="175" t="s">
        <v>363</v>
      </c>
      <c r="K85" s="616" t="s">
        <v>364</v>
      </c>
      <c r="L85" s="618"/>
      <c r="M85" s="219"/>
    </row>
    <row r="86" spans="1:13" ht="15.75" customHeight="1">
      <c r="A86" s="615">
        <v>1</v>
      </c>
      <c r="B86" s="616" t="s">
        <v>365</v>
      </c>
      <c r="C86" s="226">
        <v>1</v>
      </c>
      <c r="D86" s="610" t="s">
        <v>197</v>
      </c>
      <c r="E86" s="611"/>
      <c r="F86" s="611"/>
      <c r="G86" s="226">
        <v>3</v>
      </c>
      <c r="H86" s="228">
        <v>3099.8412005700811</v>
      </c>
      <c r="I86" s="229">
        <v>1033.2804001900272</v>
      </c>
      <c r="J86" s="248">
        <f>I86-I60</f>
        <v>0.12253806675153101</v>
      </c>
      <c r="K86" s="610" t="s">
        <v>366</v>
      </c>
      <c r="L86" s="611"/>
    </row>
    <row r="87" spans="1:13" ht="15.75" customHeight="1">
      <c r="A87" s="615"/>
      <c r="B87" s="616"/>
      <c r="C87" s="226">
        <v>2</v>
      </c>
      <c r="D87" s="610" t="s">
        <v>181</v>
      </c>
      <c r="E87" s="611"/>
      <c r="F87" s="611"/>
      <c r="G87" s="226">
        <v>3</v>
      </c>
      <c r="H87" s="228">
        <v>3099.6451458151796</v>
      </c>
      <c r="I87" s="229">
        <v>1033.2150486050598</v>
      </c>
      <c r="J87" s="248">
        <f>I87-I61</f>
        <v>0.77359740747215255</v>
      </c>
      <c r="K87" s="610" t="s">
        <v>366</v>
      </c>
      <c r="L87" s="611"/>
    </row>
    <row r="88" spans="1:13" ht="15.75" customHeight="1">
      <c r="A88" s="615"/>
      <c r="B88" s="616"/>
      <c r="C88" s="226">
        <v>3</v>
      </c>
      <c r="D88" s="610" t="s">
        <v>175</v>
      </c>
      <c r="E88" s="611"/>
      <c r="F88" s="611"/>
      <c r="G88" s="226">
        <v>3</v>
      </c>
      <c r="H88" s="228">
        <v>3097.4125496060251</v>
      </c>
      <c r="I88" s="229">
        <v>1032.4708498686748</v>
      </c>
      <c r="J88" s="248">
        <f>I88-I62</f>
        <v>1.6950858915256504</v>
      </c>
      <c r="K88" s="610" t="s">
        <v>366</v>
      </c>
      <c r="L88" s="611"/>
    </row>
    <row r="89" spans="1:13" ht="15.75" customHeight="1">
      <c r="A89" s="615"/>
      <c r="B89" s="616"/>
      <c r="C89" s="226">
        <v>4</v>
      </c>
      <c r="D89" s="610" t="s">
        <v>180</v>
      </c>
      <c r="E89" s="611"/>
      <c r="F89" s="611"/>
      <c r="G89" s="226">
        <v>3</v>
      </c>
      <c r="H89" s="228">
        <v>3096.1823361198881</v>
      </c>
      <c r="I89" s="229">
        <v>1032.0607787066294</v>
      </c>
      <c r="J89" s="248"/>
      <c r="K89" s="610" t="s">
        <v>366</v>
      </c>
      <c r="L89" s="611"/>
    </row>
    <row r="90" spans="1:13" ht="15.75" customHeight="1">
      <c r="A90" s="615"/>
      <c r="B90" s="616"/>
      <c r="C90" s="226">
        <v>5</v>
      </c>
      <c r="D90" s="610" t="s">
        <v>196</v>
      </c>
      <c r="E90" s="611"/>
      <c r="F90" s="611"/>
      <c r="G90" s="226">
        <v>3</v>
      </c>
      <c r="H90" s="228">
        <v>3095.8827854260444</v>
      </c>
      <c r="I90" s="229">
        <v>1031.9609284753481</v>
      </c>
      <c r="J90" s="248">
        <f>I90-I64</f>
        <v>1.5183559696972679</v>
      </c>
      <c r="K90" s="610" t="s">
        <v>366</v>
      </c>
      <c r="L90" s="611"/>
    </row>
    <row r="91" spans="1:13" ht="15.75" customHeight="1">
      <c r="A91" s="615"/>
      <c r="B91" s="616"/>
      <c r="C91" s="230" t="s">
        <v>367</v>
      </c>
      <c r="D91" s="611" t="s">
        <v>222</v>
      </c>
      <c r="E91" s="611"/>
      <c r="F91" s="611"/>
      <c r="G91" s="227">
        <v>12</v>
      </c>
      <c r="H91" s="231">
        <v>2926.7256637168161</v>
      </c>
      <c r="I91" s="232">
        <v>243.89380530973469</v>
      </c>
      <c r="J91" s="226"/>
      <c r="K91" s="610" t="s">
        <v>380</v>
      </c>
      <c r="L91" s="611"/>
    </row>
    <row r="92" spans="1:13" ht="15.75" customHeight="1">
      <c r="A92" s="615"/>
      <c r="B92" s="616"/>
      <c r="C92" s="230" t="s">
        <v>368</v>
      </c>
      <c r="D92" s="611" t="s">
        <v>210</v>
      </c>
      <c r="E92" s="611"/>
      <c r="F92" s="611"/>
      <c r="G92" s="227">
        <v>6</v>
      </c>
      <c r="H92" s="231">
        <v>3167.7743104413207</v>
      </c>
      <c r="I92" s="232">
        <v>527.96238507355326</v>
      </c>
      <c r="J92" s="248">
        <f>I92-I65</f>
        <v>1.3269492700497949</v>
      </c>
      <c r="K92" s="610" t="s">
        <v>366</v>
      </c>
      <c r="L92" s="611"/>
    </row>
    <row r="93" spans="1:13" ht="15.75" customHeight="1">
      <c r="A93" s="615"/>
      <c r="B93" s="616"/>
      <c r="C93" s="230" t="s">
        <v>369</v>
      </c>
      <c r="D93" s="611" t="s">
        <v>193</v>
      </c>
      <c r="E93" s="611"/>
      <c r="F93" s="611"/>
      <c r="G93" s="227">
        <v>5</v>
      </c>
      <c r="H93" s="231">
        <v>2928.3840698671152</v>
      </c>
      <c r="I93" s="232">
        <v>585.67681397342301</v>
      </c>
      <c r="J93" s="248">
        <f t="shared" ref="J93:J94" si="0">I93-I66</f>
        <v>0.35530927441493532</v>
      </c>
      <c r="K93" s="610" t="s">
        <v>366</v>
      </c>
      <c r="L93" s="611"/>
    </row>
    <row r="94" spans="1:13" ht="15.75" customHeight="1">
      <c r="A94" s="615"/>
      <c r="B94" s="616"/>
      <c r="C94" s="230" t="s">
        <v>370</v>
      </c>
      <c r="D94" s="611" t="s">
        <v>177</v>
      </c>
      <c r="E94" s="611"/>
      <c r="F94" s="611"/>
      <c r="G94" s="227">
        <v>5</v>
      </c>
      <c r="H94" s="231">
        <v>2931.0219843271325</v>
      </c>
      <c r="I94" s="232">
        <v>586.2043968654267</v>
      </c>
      <c r="J94" s="248">
        <f t="shared" si="0"/>
        <v>0.58894237691401941</v>
      </c>
      <c r="K94" s="610" t="s">
        <v>366</v>
      </c>
      <c r="L94" s="611"/>
      <c r="M94" s="215"/>
    </row>
    <row r="95" spans="1:13" ht="15.75" customHeight="1">
      <c r="A95" s="615"/>
      <c r="B95" s="616"/>
      <c r="C95" s="230" t="s">
        <v>371</v>
      </c>
      <c r="D95" s="611" t="s">
        <v>221</v>
      </c>
      <c r="E95" s="611"/>
      <c r="F95" s="611"/>
      <c r="G95" s="227">
        <v>4</v>
      </c>
      <c r="H95" s="231">
        <v>2442.919708029197</v>
      </c>
      <c r="I95" s="232">
        <v>610.72992700729924</v>
      </c>
      <c r="J95" s="226"/>
      <c r="K95" s="610" t="s">
        <v>381</v>
      </c>
      <c r="L95" s="611"/>
      <c r="M95" s="215"/>
    </row>
    <row r="96" spans="1:13" s="225" customFormat="1" ht="15.75" customHeight="1">
      <c r="A96" s="613" t="s">
        <v>56</v>
      </c>
      <c r="B96" s="613"/>
      <c r="C96" s="233" t="s">
        <v>358</v>
      </c>
      <c r="D96" s="613" t="s">
        <v>359</v>
      </c>
      <c r="E96" s="614"/>
      <c r="F96" s="614"/>
      <c r="G96" s="233" t="s">
        <v>360</v>
      </c>
      <c r="H96" s="233" t="s">
        <v>361</v>
      </c>
      <c r="I96" s="233" t="s">
        <v>362</v>
      </c>
      <c r="J96" s="175" t="s">
        <v>363</v>
      </c>
      <c r="K96" s="613" t="s">
        <v>376</v>
      </c>
      <c r="L96" s="614"/>
      <c r="M96" s="234"/>
    </row>
    <row r="97" spans="1:13" ht="15.75" customHeight="1">
      <c r="A97" s="615">
        <v>2</v>
      </c>
      <c r="B97" s="616" t="s">
        <v>351</v>
      </c>
      <c r="C97" s="226">
        <v>1</v>
      </c>
      <c r="D97" s="610" t="s">
        <v>240</v>
      </c>
      <c r="E97" s="611"/>
      <c r="F97" s="611"/>
      <c r="G97" s="226">
        <v>6</v>
      </c>
      <c r="H97" s="228">
        <v>2299.4315852460545</v>
      </c>
      <c r="I97" s="229">
        <v>383.23859754100914</v>
      </c>
      <c r="J97" s="248">
        <f>I97-I71</f>
        <v>0.21604893385813284</v>
      </c>
      <c r="K97" s="610" t="s">
        <v>366</v>
      </c>
      <c r="L97" s="611"/>
      <c r="M97" s="215"/>
    </row>
    <row r="98" spans="1:13" ht="15.75" customHeight="1">
      <c r="A98" s="615"/>
      <c r="B98" s="616"/>
      <c r="C98" s="226">
        <v>2</v>
      </c>
      <c r="D98" s="610" t="s">
        <v>243</v>
      </c>
      <c r="E98" s="611"/>
      <c r="F98" s="611"/>
      <c r="G98" s="226">
        <v>6</v>
      </c>
      <c r="H98" s="228">
        <v>2299.2299736301461</v>
      </c>
      <c r="I98" s="229">
        <v>383.20499560502429</v>
      </c>
      <c r="J98" s="248">
        <f>I98-I73</f>
        <v>9.8359602696453408</v>
      </c>
      <c r="K98" s="610" t="s">
        <v>366</v>
      </c>
      <c r="L98" s="611"/>
      <c r="M98" s="215"/>
    </row>
    <row r="99" spans="1:13" ht="15.75" customHeight="1">
      <c r="A99" s="615"/>
      <c r="B99" s="616"/>
      <c r="C99" s="226">
        <v>3</v>
      </c>
      <c r="D99" s="610" t="s">
        <v>241</v>
      </c>
      <c r="E99" s="611"/>
      <c r="F99" s="611"/>
      <c r="G99" s="226">
        <v>6</v>
      </c>
      <c r="H99" s="228">
        <v>2298.753118173448</v>
      </c>
      <c r="I99" s="229">
        <v>383.12551969557455</v>
      </c>
      <c r="J99" s="248">
        <f>I99-I72</f>
        <v>0.21304666665145078</v>
      </c>
      <c r="K99" s="610" t="s">
        <v>366</v>
      </c>
      <c r="L99" s="611"/>
      <c r="M99" s="215"/>
    </row>
    <row r="100" spans="1:13" ht="15.75" customHeight="1">
      <c r="A100" s="615"/>
      <c r="B100" s="616"/>
      <c r="C100" s="226">
        <v>4</v>
      </c>
      <c r="D100" s="610" t="s">
        <v>242</v>
      </c>
      <c r="E100" s="611"/>
      <c r="F100" s="611"/>
      <c r="G100" s="226">
        <v>6</v>
      </c>
      <c r="H100" s="228">
        <v>2214.3275902559335</v>
      </c>
      <c r="I100" s="229">
        <v>369.05459837598897</v>
      </c>
      <c r="J100" s="248">
        <f>I100-I74</f>
        <v>12.186454739504313</v>
      </c>
      <c r="K100" s="610" t="s">
        <v>366</v>
      </c>
      <c r="L100" s="611"/>
      <c r="M100" s="215"/>
    </row>
    <row r="101" spans="1:13" ht="15.75" customHeight="1">
      <c r="A101" s="615"/>
      <c r="B101" s="616"/>
      <c r="C101" s="226">
        <v>5</v>
      </c>
      <c r="D101" s="610" t="s">
        <v>244</v>
      </c>
      <c r="E101" s="611"/>
      <c r="F101" s="611"/>
      <c r="G101" s="226">
        <v>6</v>
      </c>
      <c r="H101" s="228">
        <v>2151.3408977611839</v>
      </c>
      <c r="I101" s="229">
        <v>358.55681629353069</v>
      </c>
      <c r="J101" s="226"/>
      <c r="K101" s="610" t="s">
        <v>378</v>
      </c>
      <c r="L101" s="611"/>
      <c r="M101" s="215"/>
    </row>
    <row r="102" spans="1:13" ht="15.75" customHeight="1">
      <c r="A102" s="615"/>
      <c r="B102" s="616"/>
      <c r="C102" s="230" t="s">
        <v>367</v>
      </c>
      <c r="D102" s="610" t="s">
        <v>231</v>
      </c>
      <c r="E102" s="611"/>
      <c r="F102" s="611"/>
      <c r="G102" s="226">
        <v>17</v>
      </c>
      <c r="H102" s="228">
        <v>3107.1336791156714</v>
      </c>
      <c r="I102" s="229">
        <v>182.77256935974538</v>
      </c>
      <c r="J102" s="248">
        <f>I102-I78</f>
        <v>-2.8234170555663241E-3</v>
      </c>
      <c r="K102" s="610" t="s">
        <v>366</v>
      </c>
      <c r="L102" s="611"/>
      <c r="M102" s="215"/>
    </row>
    <row r="103" spans="1:13" ht="15.75" customHeight="1">
      <c r="A103" s="615"/>
      <c r="B103" s="616"/>
      <c r="C103" s="230" t="s">
        <v>368</v>
      </c>
      <c r="D103" s="610" t="s">
        <v>233</v>
      </c>
      <c r="E103" s="611"/>
      <c r="F103" s="611"/>
      <c r="G103" s="226">
        <v>17</v>
      </c>
      <c r="H103" s="228">
        <v>3107.5281546442288</v>
      </c>
      <c r="I103" s="229">
        <v>182.7957738026017</v>
      </c>
      <c r="J103" s="248">
        <f>I103-I76</f>
        <v>0.10619421253380779</v>
      </c>
      <c r="K103" s="610" t="s">
        <v>366</v>
      </c>
      <c r="L103" s="611"/>
      <c r="M103" s="215"/>
    </row>
    <row r="104" spans="1:13" ht="15.75" customHeight="1">
      <c r="A104" s="615"/>
      <c r="B104" s="616"/>
      <c r="C104" s="230" t="s">
        <v>369</v>
      </c>
      <c r="D104" s="610" t="s">
        <v>236</v>
      </c>
      <c r="E104" s="611"/>
      <c r="F104" s="611"/>
      <c r="G104" s="226">
        <v>17</v>
      </c>
      <c r="H104" s="228">
        <v>3108.0112442855398</v>
      </c>
      <c r="I104" s="229">
        <v>182.82419084032585</v>
      </c>
      <c r="J104" s="248">
        <f>I104-I77</f>
        <v>9.2552259041127627E-2</v>
      </c>
      <c r="K104" s="610" t="s">
        <v>366</v>
      </c>
      <c r="L104" s="611"/>
      <c r="M104" s="215"/>
    </row>
    <row r="105" spans="1:13" ht="15.75" customHeight="1">
      <c r="A105" s="615"/>
      <c r="B105" s="616"/>
      <c r="C105" s="230" t="s">
        <v>370</v>
      </c>
      <c r="D105" s="610" t="s">
        <v>235</v>
      </c>
      <c r="E105" s="611"/>
      <c r="F105" s="611"/>
      <c r="G105" s="226">
        <v>17</v>
      </c>
      <c r="H105" s="228">
        <v>3111.0406317841334</v>
      </c>
      <c r="I105" s="229">
        <v>183.002390104949</v>
      </c>
      <c r="J105" s="248">
        <f>I105-I79</f>
        <v>0.11950312296193033</v>
      </c>
      <c r="K105" s="610" t="s">
        <v>366</v>
      </c>
      <c r="L105" s="611"/>
      <c r="M105" s="215"/>
    </row>
    <row r="106" spans="1:13" ht="15.75" customHeight="1">
      <c r="A106" s="615"/>
      <c r="B106" s="616"/>
      <c r="C106" s="230" t="s">
        <v>371</v>
      </c>
      <c r="D106" s="610" t="s">
        <v>234</v>
      </c>
      <c r="E106" s="611"/>
      <c r="F106" s="611"/>
      <c r="G106" s="226">
        <v>11</v>
      </c>
      <c r="H106" s="228">
        <v>3134.4958608360971</v>
      </c>
      <c r="I106" s="229">
        <v>284.95416916691789</v>
      </c>
      <c r="J106" s="248">
        <f>I106-I80</f>
        <v>0.15602146391501037</v>
      </c>
      <c r="K106" s="610" t="s">
        <v>366</v>
      </c>
      <c r="L106" s="611"/>
      <c r="M106" s="215"/>
    </row>
    <row r="107" spans="1:13" ht="15.75" customHeight="1">
      <c r="A107" s="617" t="s">
        <v>382</v>
      </c>
      <c r="B107" s="617"/>
      <c r="C107" s="617"/>
      <c r="D107" s="617"/>
      <c r="E107" s="617"/>
      <c r="F107" s="617"/>
      <c r="G107" s="617"/>
      <c r="H107" s="617"/>
      <c r="I107" s="617"/>
      <c r="J107" s="617"/>
      <c r="K107" s="617"/>
      <c r="L107" s="617"/>
      <c r="M107" s="215"/>
    </row>
    <row r="108" spans="1:13" s="216" customFormat="1" ht="15.75" customHeight="1">
      <c r="A108" s="617"/>
      <c r="B108" s="617"/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</row>
    <row r="109" spans="1:13" s="201" customFormat="1" ht="15.75" customHeight="1">
      <c r="A109" s="615" t="s">
        <v>131</v>
      </c>
      <c r="B109" s="217">
        <v>1</v>
      </c>
      <c r="C109" s="217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ht="16.350000000000001" customHeight="1">
      <c r="A110" s="615"/>
      <c r="B110" s="220" t="s">
        <v>350</v>
      </c>
      <c r="C110" s="220" t="s">
        <v>351</v>
      </c>
      <c r="D110" s="221" t="s">
        <v>352</v>
      </c>
      <c r="E110" s="221" t="s">
        <v>353</v>
      </c>
      <c r="F110" s="221" t="s">
        <v>271</v>
      </c>
      <c r="G110" s="222" t="s">
        <v>354</v>
      </c>
      <c r="H110" s="223" t="s">
        <v>355</v>
      </c>
      <c r="I110" s="222" t="s">
        <v>356</v>
      </c>
      <c r="J110" s="222" t="s">
        <v>357</v>
      </c>
      <c r="K110" s="224"/>
      <c r="L110" s="224"/>
    </row>
    <row r="111" spans="1:13" s="201" customFormat="1" ht="15.75" customHeight="1">
      <c r="A111" s="616" t="s">
        <v>56</v>
      </c>
      <c r="B111" s="616"/>
      <c r="C111" s="175" t="s">
        <v>358</v>
      </c>
      <c r="D111" s="616" t="s">
        <v>359</v>
      </c>
      <c r="E111" s="618"/>
      <c r="F111" s="618"/>
      <c r="G111" s="175" t="s">
        <v>360</v>
      </c>
      <c r="H111" s="175" t="s">
        <v>361</v>
      </c>
      <c r="I111" s="175" t="s">
        <v>362</v>
      </c>
      <c r="J111" s="175" t="s">
        <v>363</v>
      </c>
      <c r="K111" s="616" t="s">
        <v>364</v>
      </c>
      <c r="L111" s="618"/>
      <c r="M111" s="219"/>
    </row>
    <row r="112" spans="1:13" ht="15.75" customHeight="1">
      <c r="A112" s="615">
        <v>1</v>
      </c>
      <c r="B112" s="616" t="s">
        <v>365</v>
      </c>
      <c r="C112" s="226">
        <v>1</v>
      </c>
      <c r="D112" s="610" t="s">
        <v>196</v>
      </c>
      <c r="E112" s="611"/>
      <c r="F112" s="611"/>
      <c r="G112" s="226">
        <v>3</v>
      </c>
      <c r="H112" s="228">
        <v>3101.5186842989519</v>
      </c>
      <c r="I112" s="229">
        <v>1033.8395614329841</v>
      </c>
      <c r="J112" s="248">
        <f>I112-I90</f>
        <v>1.8786329576360004</v>
      </c>
      <c r="K112" s="610" t="s">
        <v>366</v>
      </c>
      <c r="L112" s="611"/>
    </row>
    <row r="113" spans="1:13" ht="15.75" customHeight="1">
      <c r="A113" s="615"/>
      <c r="B113" s="616"/>
      <c r="C113" s="226">
        <v>2</v>
      </c>
      <c r="D113" s="610" t="s">
        <v>181</v>
      </c>
      <c r="E113" s="611"/>
      <c r="F113" s="611"/>
      <c r="G113" s="226">
        <v>3</v>
      </c>
      <c r="H113" s="228">
        <v>3101.2391779638833</v>
      </c>
      <c r="I113" s="229">
        <v>1033.7463926546277</v>
      </c>
      <c r="J113" s="248">
        <f>I113-I86</f>
        <v>0.46599246460050381</v>
      </c>
      <c r="K113" s="610" t="s">
        <v>366</v>
      </c>
      <c r="L113" s="611"/>
    </row>
    <row r="114" spans="1:13" ht="15.75" customHeight="1">
      <c r="A114" s="615"/>
      <c r="B114" s="616"/>
      <c r="C114" s="226">
        <v>3</v>
      </c>
      <c r="D114" s="610" t="s">
        <v>190</v>
      </c>
      <c r="E114" s="611"/>
      <c r="F114" s="611"/>
      <c r="G114" s="226">
        <v>3</v>
      </c>
      <c r="H114" s="228">
        <v>3101.1200644409869</v>
      </c>
      <c r="I114" s="229">
        <v>1033.7066881469957</v>
      </c>
      <c r="J114" s="226"/>
      <c r="K114" s="610" t="s">
        <v>366</v>
      </c>
      <c r="L114" s="611"/>
    </row>
    <row r="115" spans="1:13" ht="15.75" customHeight="1">
      <c r="A115" s="615"/>
      <c r="B115" s="616"/>
      <c r="C115" s="226">
        <v>4</v>
      </c>
      <c r="D115" s="610" t="s">
        <v>197</v>
      </c>
      <c r="E115" s="611"/>
      <c r="F115" s="611"/>
      <c r="G115" s="226">
        <v>3</v>
      </c>
      <c r="H115" s="228">
        <v>3100.0522386589282</v>
      </c>
      <c r="I115" s="229">
        <v>1033.3507462196426</v>
      </c>
      <c r="J115" s="248">
        <f>I115-I86</f>
        <v>7.0346029615393491E-2</v>
      </c>
      <c r="K115" s="610" t="s">
        <v>366</v>
      </c>
      <c r="L115" s="611"/>
    </row>
    <row r="116" spans="1:13" ht="15.75" customHeight="1">
      <c r="A116" s="615"/>
      <c r="B116" s="616"/>
      <c r="C116" s="226">
        <v>5</v>
      </c>
      <c r="D116" s="610" t="s">
        <v>175</v>
      </c>
      <c r="E116" s="611"/>
      <c r="F116" s="611"/>
      <c r="G116" s="226">
        <v>3</v>
      </c>
      <c r="H116" s="228">
        <v>3099.716388694123</v>
      </c>
      <c r="I116" s="229">
        <v>1033.2387962313742</v>
      </c>
      <c r="J116" s="248">
        <f>I116-I88</f>
        <v>0.76794636269937655</v>
      </c>
      <c r="K116" s="610" t="s">
        <v>366</v>
      </c>
      <c r="L116" s="611"/>
    </row>
    <row r="117" spans="1:13" ht="15.75" customHeight="1">
      <c r="A117" s="615"/>
      <c r="B117" s="616"/>
      <c r="C117" s="230" t="s">
        <v>367</v>
      </c>
      <c r="D117" s="611" t="s">
        <v>222</v>
      </c>
      <c r="E117" s="611"/>
      <c r="F117" s="611"/>
      <c r="G117" s="227">
        <v>12</v>
      </c>
      <c r="H117" s="231">
        <v>3082.4904449622713</v>
      </c>
      <c r="I117" s="232">
        <v>256.87420374685593</v>
      </c>
      <c r="J117" s="248">
        <f>I117-I91</f>
        <v>12.980398437121238</v>
      </c>
      <c r="K117" s="612" t="s">
        <v>383</v>
      </c>
      <c r="L117" s="611"/>
    </row>
    <row r="118" spans="1:13" ht="15.75" customHeight="1">
      <c r="A118" s="615"/>
      <c r="B118" s="616"/>
      <c r="C118" s="230" t="s">
        <v>368</v>
      </c>
      <c r="D118" s="611" t="s">
        <v>224</v>
      </c>
      <c r="E118" s="611"/>
      <c r="F118" s="611"/>
      <c r="G118" s="227">
        <v>12</v>
      </c>
      <c r="H118" s="231">
        <v>3083.1596994613724</v>
      </c>
      <c r="I118" s="232">
        <v>256.9299749551144</v>
      </c>
      <c r="J118" s="226"/>
      <c r="K118" s="612" t="s">
        <v>383</v>
      </c>
      <c r="L118" s="611"/>
    </row>
    <row r="119" spans="1:13" ht="15.75" customHeight="1">
      <c r="A119" s="615"/>
      <c r="B119" s="616"/>
      <c r="C119" s="230" t="s">
        <v>369</v>
      </c>
      <c r="D119" s="611" t="s">
        <v>210</v>
      </c>
      <c r="E119" s="611"/>
      <c r="F119" s="611"/>
      <c r="G119" s="227">
        <v>6</v>
      </c>
      <c r="H119" s="231">
        <v>3181.2960300846889</v>
      </c>
      <c r="I119" s="232">
        <v>530.21600501411478</v>
      </c>
      <c r="J119" s="248">
        <f>I119-I92</f>
        <v>2.2536199405615207</v>
      </c>
      <c r="K119" s="610" t="s">
        <v>366</v>
      </c>
      <c r="L119" s="611"/>
    </row>
    <row r="120" spans="1:13" ht="15.75" customHeight="1">
      <c r="A120" s="615"/>
      <c r="B120" s="616"/>
      <c r="C120" s="230" t="s">
        <v>370</v>
      </c>
      <c r="D120" s="611" t="s">
        <v>193</v>
      </c>
      <c r="E120" s="611"/>
      <c r="F120" s="611"/>
      <c r="G120" s="227">
        <v>5</v>
      </c>
      <c r="H120" s="231">
        <v>2932.3703145262493</v>
      </c>
      <c r="I120" s="232">
        <v>586.47406290524998</v>
      </c>
      <c r="J120" s="248">
        <f>I120-I93</f>
        <v>0.79724893182697087</v>
      </c>
      <c r="K120" s="610" t="s">
        <v>366</v>
      </c>
      <c r="L120" s="611"/>
      <c r="M120" s="215"/>
    </row>
    <row r="121" spans="1:13" ht="15.75" customHeight="1">
      <c r="A121" s="615"/>
      <c r="B121" s="616"/>
      <c r="C121" s="230" t="s">
        <v>371</v>
      </c>
      <c r="D121" s="611" t="s">
        <v>177</v>
      </c>
      <c r="E121" s="611"/>
      <c r="F121" s="611"/>
      <c r="G121" s="227">
        <v>5</v>
      </c>
      <c r="H121" s="231">
        <v>2933.2758673734998</v>
      </c>
      <c r="I121" s="232">
        <v>586.65517347469984</v>
      </c>
      <c r="J121" s="248">
        <f>I121-I94</f>
        <v>0.45077660927313445</v>
      </c>
      <c r="K121" s="610" t="s">
        <v>366</v>
      </c>
      <c r="L121" s="611"/>
      <c r="M121" s="215"/>
    </row>
    <row r="122" spans="1:13" s="225" customFormat="1" ht="15.75" customHeight="1">
      <c r="A122" s="613" t="s">
        <v>56</v>
      </c>
      <c r="B122" s="613"/>
      <c r="C122" s="233" t="s">
        <v>358</v>
      </c>
      <c r="D122" s="613" t="s">
        <v>359</v>
      </c>
      <c r="E122" s="614"/>
      <c r="F122" s="614"/>
      <c r="G122" s="233" t="s">
        <v>360</v>
      </c>
      <c r="H122" s="233" t="s">
        <v>361</v>
      </c>
      <c r="I122" s="233" t="s">
        <v>362</v>
      </c>
      <c r="J122" s="175" t="s">
        <v>363</v>
      </c>
      <c r="K122" s="613" t="s">
        <v>364</v>
      </c>
      <c r="L122" s="614"/>
      <c r="M122" s="234"/>
    </row>
    <row r="123" spans="1:13" ht="15.75" customHeight="1">
      <c r="A123" s="615">
        <v>2</v>
      </c>
      <c r="B123" s="616" t="s">
        <v>351</v>
      </c>
      <c r="C123" s="226">
        <v>1</v>
      </c>
      <c r="D123" s="610" t="s">
        <v>240</v>
      </c>
      <c r="E123" s="611"/>
      <c r="F123" s="611"/>
      <c r="G123" s="226">
        <v>6</v>
      </c>
      <c r="H123" s="228">
        <v>2300.5129248542944</v>
      </c>
      <c r="I123" s="229">
        <v>383.41882080904907</v>
      </c>
      <c r="J123" s="248">
        <f>I123-I97</f>
        <v>0.18022326803992428</v>
      </c>
      <c r="K123" s="610" t="s">
        <v>366</v>
      </c>
      <c r="L123" s="611"/>
      <c r="M123" s="215"/>
    </row>
    <row r="124" spans="1:13" ht="15.75" customHeight="1">
      <c r="A124" s="615"/>
      <c r="B124" s="616"/>
      <c r="C124" s="226">
        <v>2</v>
      </c>
      <c r="D124" s="610" t="s">
        <v>241</v>
      </c>
      <c r="E124" s="611"/>
      <c r="F124" s="611"/>
      <c r="G124" s="226">
        <v>6</v>
      </c>
      <c r="H124" s="228">
        <v>2300.1215497114158</v>
      </c>
      <c r="I124" s="229">
        <v>383.35359161856928</v>
      </c>
      <c r="J124" s="248">
        <f>I124-I99</f>
        <v>0.22807192299472945</v>
      </c>
      <c r="K124" s="610" t="s">
        <v>366</v>
      </c>
      <c r="L124" s="611"/>
      <c r="M124" s="215"/>
    </row>
    <row r="125" spans="1:13" ht="15.75" customHeight="1">
      <c r="A125" s="615"/>
      <c r="B125" s="616"/>
      <c r="C125" s="226">
        <v>3</v>
      </c>
      <c r="D125" s="610" t="s">
        <v>243</v>
      </c>
      <c r="E125" s="611"/>
      <c r="F125" s="611"/>
      <c r="G125" s="226">
        <v>6</v>
      </c>
      <c r="H125" s="228">
        <v>2300.0533463791858</v>
      </c>
      <c r="I125" s="229">
        <v>383.34222439653092</v>
      </c>
      <c r="J125" s="248">
        <f>I125-I98</f>
        <v>0.13722879150662948</v>
      </c>
      <c r="K125" s="610" t="s">
        <v>366</v>
      </c>
      <c r="L125" s="611"/>
      <c r="M125" s="215"/>
    </row>
    <row r="126" spans="1:13" ht="15.75" customHeight="1">
      <c r="A126" s="615"/>
      <c r="B126" s="616"/>
      <c r="C126" s="226">
        <v>4</v>
      </c>
      <c r="D126" s="610" t="s">
        <v>244</v>
      </c>
      <c r="E126" s="611"/>
      <c r="F126" s="611"/>
      <c r="G126" s="226">
        <v>6</v>
      </c>
      <c r="H126" s="228">
        <v>2217.6622288401063</v>
      </c>
      <c r="I126" s="229">
        <v>369.61037147335111</v>
      </c>
      <c r="J126" s="248">
        <f>I126-I101</f>
        <v>11.053555179820421</v>
      </c>
      <c r="K126" s="612" t="s">
        <v>383</v>
      </c>
      <c r="L126" s="611"/>
      <c r="M126" s="215"/>
    </row>
    <row r="127" spans="1:13" ht="15.75" customHeight="1">
      <c r="A127" s="615"/>
      <c r="B127" s="616"/>
      <c r="C127" s="226">
        <v>5</v>
      </c>
      <c r="D127" s="610" t="s">
        <v>242</v>
      </c>
      <c r="E127" s="611"/>
      <c r="F127" s="611"/>
      <c r="G127" s="226">
        <v>6</v>
      </c>
      <c r="H127" s="228">
        <v>2217.2341189140366</v>
      </c>
      <c r="I127" s="229">
        <v>369.53901981900611</v>
      </c>
      <c r="J127" s="248">
        <f>I127-I100</f>
        <v>0.48442144301714052</v>
      </c>
      <c r="K127" s="610" t="s">
        <v>366</v>
      </c>
      <c r="L127" s="611"/>
      <c r="M127" s="215"/>
    </row>
    <row r="128" spans="1:13" ht="15.75" customHeight="1">
      <c r="A128" s="615"/>
      <c r="B128" s="616"/>
      <c r="C128" s="230" t="s">
        <v>367</v>
      </c>
      <c r="D128" s="610" t="s">
        <v>236</v>
      </c>
      <c r="E128" s="611"/>
      <c r="F128" s="611"/>
      <c r="G128" s="226">
        <v>17</v>
      </c>
      <c r="H128" s="228">
        <v>3110.1434914108618</v>
      </c>
      <c r="I128" s="229">
        <v>182.94961714181539</v>
      </c>
      <c r="J128" s="248">
        <f>I128-I104</f>
        <v>0.12542630148954004</v>
      </c>
      <c r="K128" s="610" t="s">
        <v>366</v>
      </c>
      <c r="L128" s="611"/>
      <c r="M128" s="215"/>
    </row>
    <row r="129" spans="1:13" ht="15.75" customHeight="1">
      <c r="A129" s="615"/>
      <c r="B129" s="616"/>
      <c r="C129" s="230" t="s">
        <v>368</v>
      </c>
      <c r="D129" s="610" t="s">
        <v>233</v>
      </c>
      <c r="E129" s="611"/>
      <c r="F129" s="611"/>
      <c r="G129" s="226">
        <v>17</v>
      </c>
      <c r="H129" s="228">
        <v>3110.737450120349</v>
      </c>
      <c r="I129" s="229">
        <v>182.9845558894323</v>
      </c>
      <c r="J129" s="248">
        <f>I129-I103</f>
        <v>0.18878208683059938</v>
      </c>
      <c r="K129" s="610" t="s">
        <v>366</v>
      </c>
      <c r="L129" s="611"/>
      <c r="M129" s="215"/>
    </row>
    <row r="130" spans="1:13" ht="15.75" customHeight="1">
      <c r="A130" s="615"/>
      <c r="B130" s="616"/>
      <c r="C130" s="230" t="s">
        <v>369</v>
      </c>
      <c r="D130" s="610" t="s">
        <v>231</v>
      </c>
      <c r="E130" s="611"/>
      <c r="F130" s="611"/>
      <c r="G130" s="226">
        <v>17</v>
      </c>
      <c r="H130" s="228">
        <v>3111.2630672172463</v>
      </c>
      <c r="I130" s="229">
        <v>183.01547454219099</v>
      </c>
      <c r="J130" s="248">
        <f>I130-I102</f>
        <v>0.24290518244561099</v>
      </c>
      <c r="K130" s="610" t="s">
        <v>366</v>
      </c>
      <c r="L130" s="611"/>
      <c r="M130" s="215"/>
    </row>
    <row r="131" spans="1:13" ht="15.75" customHeight="1">
      <c r="A131" s="615"/>
      <c r="B131" s="616"/>
      <c r="C131" s="230" t="s">
        <v>370</v>
      </c>
      <c r="D131" s="610" t="s">
        <v>235</v>
      </c>
      <c r="E131" s="611"/>
      <c r="F131" s="611"/>
      <c r="G131" s="226">
        <v>17</v>
      </c>
      <c r="H131" s="228">
        <v>3111.4442812534621</v>
      </c>
      <c r="I131" s="229">
        <v>183.02613419138009</v>
      </c>
      <c r="J131" s="248">
        <f>I131-I105</f>
        <v>2.3744086431094047E-2</v>
      </c>
      <c r="K131" s="610" t="s">
        <v>366</v>
      </c>
      <c r="L131" s="611"/>
      <c r="M131" s="215"/>
    </row>
    <row r="132" spans="1:13" ht="15.75" customHeight="1">
      <c r="A132" s="615"/>
      <c r="B132" s="616"/>
      <c r="C132" s="230" t="s">
        <v>371</v>
      </c>
      <c r="D132" s="610" t="s">
        <v>230</v>
      </c>
      <c r="E132" s="611"/>
      <c r="F132" s="611"/>
      <c r="G132" s="226">
        <v>11</v>
      </c>
      <c r="H132" s="228">
        <v>3135.8140117956041</v>
      </c>
      <c r="I132" s="229">
        <v>285.07400107232769</v>
      </c>
      <c r="J132" s="226"/>
      <c r="K132" s="612" t="s">
        <v>383</v>
      </c>
      <c r="L132" s="611"/>
      <c r="M132" s="215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34:A43"/>
    <mergeCell ref="B34:B43"/>
    <mergeCell ref="D34:F34"/>
    <mergeCell ref="K34:L34"/>
    <mergeCell ref="D42:F42"/>
    <mergeCell ref="K42:L42"/>
    <mergeCell ref="D43:F43"/>
    <mergeCell ref="K43:L43"/>
    <mergeCell ref="K40:L40"/>
    <mergeCell ref="D41:F41"/>
    <mergeCell ref="K41:L41"/>
    <mergeCell ref="D40:F40"/>
    <mergeCell ref="A1:L2"/>
    <mergeCell ref="K8:L8"/>
    <mergeCell ref="K9:L9"/>
    <mergeCell ref="D15:F15"/>
    <mergeCell ref="D16:F16"/>
    <mergeCell ref="A3:L4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D12:F12"/>
    <mergeCell ref="D13:F13"/>
    <mergeCell ref="D14:F14"/>
    <mergeCell ref="K10:L10"/>
    <mergeCell ref="K13:L13"/>
    <mergeCell ref="K14:L14"/>
    <mergeCell ref="K11:L11"/>
    <mergeCell ref="K12:L12"/>
    <mergeCell ref="A44:B44"/>
    <mergeCell ref="D44:F44"/>
    <mergeCell ref="K44:L44"/>
    <mergeCell ref="K16:L16"/>
    <mergeCell ref="K17:L17"/>
    <mergeCell ref="K15:L15"/>
    <mergeCell ref="K18:L18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D26:F26"/>
    <mergeCell ref="D37:F37"/>
    <mergeCell ref="K37:L37"/>
    <mergeCell ref="K27:L27"/>
    <mergeCell ref="A31:A32"/>
    <mergeCell ref="A33:B33"/>
    <mergeCell ref="D33:F33"/>
    <mergeCell ref="K46:L46"/>
    <mergeCell ref="D48:F48"/>
    <mergeCell ref="K48:L48"/>
    <mergeCell ref="D49:F49"/>
    <mergeCell ref="K19:L19"/>
    <mergeCell ref="K28:L28"/>
    <mergeCell ref="K20:L20"/>
    <mergeCell ref="K21:L21"/>
    <mergeCell ref="D53:F53"/>
    <mergeCell ref="K53:L53"/>
    <mergeCell ref="K49:L49"/>
    <mergeCell ref="K33:L33"/>
    <mergeCell ref="D17:F17"/>
    <mergeCell ref="D39:F39"/>
    <mergeCell ref="K39:L39"/>
    <mergeCell ref="D36:F36"/>
    <mergeCell ref="K36:L36"/>
    <mergeCell ref="D38:F38"/>
    <mergeCell ref="K38:L38"/>
    <mergeCell ref="D45:F45"/>
    <mergeCell ref="K45:L45"/>
    <mergeCell ref="K22:L22"/>
    <mergeCell ref="K23:L23"/>
    <mergeCell ref="K24:L24"/>
    <mergeCell ref="A29:L30"/>
    <mergeCell ref="K25:L25"/>
    <mergeCell ref="K26:L26"/>
    <mergeCell ref="B45:B54"/>
    <mergeCell ref="A45:A54"/>
    <mergeCell ref="D54:F54"/>
    <mergeCell ref="K54:L54"/>
    <mergeCell ref="D51:F51"/>
    <mergeCell ref="K51:L51"/>
    <mergeCell ref="D52:F52"/>
    <mergeCell ref="K52:L52"/>
    <mergeCell ref="K47:L47"/>
    <mergeCell ref="D47:F47"/>
    <mergeCell ref="D50:F50"/>
    <mergeCell ref="K50:L50"/>
    <mergeCell ref="D25:F25"/>
    <mergeCell ref="D35:F35"/>
    <mergeCell ref="K35:L35"/>
    <mergeCell ref="D27:F27"/>
    <mergeCell ref="D28:F28"/>
    <mergeCell ref="D46:F46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K66:L66"/>
    <mergeCell ref="D67:F67"/>
    <mergeCell ref="K67:L67"/>
    <mergeCell ref="D68:F68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70:B70"/>
    <mergeCell ref="K118:L118"/>
    <mergeCell ref="D119:F119"/>
    <mergeCell ref="K119:L119"/>
    <mergeCell ref="D120:F120"/>
    <mergeCell ref="D66:F66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102" zoomScale="115" zoomScaleNormal="60" zoomScaleSheetLayoutView="115" workbookViewId="0">
      <selection activeCell="O121" sqref="O121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348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s="215" customFormat="1" ht="15.75" customHeight="1">
      <c r="A3" s="617" t="s">
        <v>384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</row>
    <row r="4" spans="1:18" s="216" customFormat="1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</row>
    <row r="5" spans="1:18" s="201" customFormat="1" ht="16.350000000000001" customHeight="1">
      <c r="A5" s="615" t="s">
        <v>131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15"/>
      <c r="B6" s="221" t="s">
        <v>350</v>
      </c>
      <c r="C6" s="221" t="s">
        <v>351</v>
      </c>
      <c r="D6" s="220" t="s">
        <v>352</v>
      </c>
      <c r="E6" s="220" t="s">
        <v>353</v>
      </c>
      <c r="F6" s="221" t="s">
        <v>271</v>
      </c>
      <c r="G6" s="222" t="s">
        <v>354</v>
      </c>
      <c r="H6" s="223" t="s">
        <v>355</v>
      </c>
      <c r="I6" s="222" t="s">
        <v>356</v>
      </c>
      <c r="J6" s="222" t="s">
        <v>357</v>
      </c>
      <c r="K6" s="224"/>
      <c r="L6" s="224"/>
      <c r="M6" s="216"/>
    </row>
    <row r="7" spans="1:18" s="201" customFormat="1" ht="15.75" customHeight="1">
      <c r="A7" s="616" t="s">
        <v>56</v>
      </c>
      <c r="B7" s="616"/>
      <c r="C7" s="175" t="s">
        <v>358</v>
      </c>
      <c r="D7" s="616" t="s">
        <v>359</v>
      </c>
      <c r="E7" s="618"/>
      <c r="F7" s="618"/>
      <c r="G7" s="175" t="s">
        <v>360</v>
      </c>
      <c r="H7" s="175" t="s">
        <v>361</v>
      </c>
      <c r="I7" s="175" t="s">
        <v>362</v>
      </c>
      <c r="J7" s="175" t="s">
        <v>363</v>
      </c>
      <c r="K7" s="616" t="s">
        <v>364</v>
      </c>
      <c r="L7" s="618"/>
      <c r="M7" s="219"/>
    </row>
    <row r="8" spans="1:18" s="215" customFormat="1" ht="15.75" customHeight="1">
      <c r="A8" s="615">
        <v>3</v>
      </c>
      <c r="B8" s="616" t="s">
        <v>385</v>
      </c>
      <c r="C8" s="226">
        <v>1</v>
      </c>
      <c r="D8" s="610" t="s">
        <v>258</v>
      </c>
      <c r="E8" s="611"/>
      <c r="F8" s="611"/>
      <c r="G8" s="226">
        <v>6</v>
      </c>
      <c r="H8" s="228">
        <v>3275.4102541381153</v>
      </c>
      <c r="I8" s="229">
        <v>545.90170902301941</v>
      </c>
      <c r="J8" s="226"/>
      <c r="K8" s="612" t="s">
        <v>386</v>
      </c>
      <c r="L8" s="611"/>
      <c r="M8" s="216"/>
    </row>
    <row r="9" spans="1:18" s="215" customFormat="1" ht="15.75" customHeight="1">
      <c r="A9" s="615"/>
      <c r="B9" s="616"/>
      <c r="C9" s="226">
        <v>2</v>
      </c>
      <c r="D9" s="610" t="s">
        <v>260</v>
      </c>
      <c r="E9" s="611"/>
      <c r="F9" s="611"/>
      <c r="G9" s="226">
        <v>6</v>
      </c>
      <c r="H9" s="228">
        <v>3270.1617495103651</v>
      </c>
      <c r="I9" s="229">
        <v>545.02695825172748</v>
      </c>
      <c r="J9" s="226"/>
      <c r="K9" s="612" t="s">
        <v>386</v>
      </c>
      <c r="L9" s="611"/>
      <c r="M9" s="216"/>
    </row>
    <row r="10" spans="1:18" s="215" customFormat="1" ht="15.75" customHeight="1">
      <c r="A10" s="615"/>
      <c r="B10" s="616"/>
      <c r="C10" s="226">
        <v>3</v>
      </c>
      <c r="D10" s="610" t="s">
        <v>262</v>
      </c>
      <c r="E10" s="611"/>
      <c r="F10" s="611"/>
      <c r="G10" s="226">
        <v>6</v>
      </c>
      <c r="H10" s="228">
        <v>3258.4018881685151</v>
      </c>
      <c r="I10" s="229">
        <v>543.06698136141927</v>
      </c>
      <c r="J10" s="226"/>
      <c r="K10" s="612" t="s">
        <v>386</v>
      </c>
      <c r="L10" s="611"/>
      <c r="M10" s="216"/>
    </row>
    <row r="11" spans="1:18" s="215" customFormat="1" ht="15.75" customHeight="1">
      <c r="A11" s="615"/>
      <c r="B11" s="616"/>
      <c r="C11" s="226">
        <v>4</v>
      </c>
      <c r="D11" s="610" t="s">
        <v>264</v>
      </c>
      <c r="E11" s="611"/>
      <c r="F11" s="611"/>
      <c r="G11" s="226">
        <v>6</v>
      </c>
      <c r="H11" s="228">
        <v>3253.0267420933628</v>
      </c>
      <c r="I11" s="229">
        <v>542.17112368222718</v>
      </c>
      <c r="J11" s="226"/>
      <c r="K11" s="612" t="s">
        <v>386</v>
      </c>
      <c r="L11" s="611"/>
      <c r="M11" s="216"/>
    </row>
    <row r="12" spans="1:18" s="215" customFormat="1" ht="15.75" customHeight="1">
      <c r="A12" s="615"/>
      <c r="B12" s="616"/>
      <c r="C12" s="226">
        <v>5</v>
      </c>
      <c r="D12" s="610" t="s">
        <v>256</v>
      </c>
      <c r="E12" s="611"/>
      <c r="F12" s="611"/>
      <c r="G12" s="226">
        <v>11</v>
      </c>
      <c r="H12" s="228">
        <v>2883.5364050931325</v>
      </c>
      <c r="I12" s="229">
        <v>262.13967319028473</v>
      </c>
      <c r="J12" s="226"/>
      <c r="K12" s="612" t="s">
        <v>386</v>
      </c>
      <c r="L12" s="611"/>
      <c r="M12" s="216"/>
    </row>
    <row r="13" spans="1:18" s="215" customFormat="1" ht="15.75" customHeight="1">
      <c r="A13" s="615"/>
      <c r="B13" s="616"/>
      <c r="C13" s="230" t="s">
        <v>367</v>
      </c>
      <c r="D13" s="610" t="s">
        <v>259</v>
      </c>
      <c r="E13" s="611"/>
      <c r="F13" s="611"/>
      <c r="G13" s="226">
        <v>20</v>
      </c>
      <c r="H13" s="228">
        <v>2300.890627040118</v>
      </c>
      <c r="I13" s="229">
        <v>115.04453135200592</v>
      </c>
      <c r="J13" s="226"/>
      <c r="K13" s="612" t="s">
        <v>386</v>
      </c>
      <c r="L13" s="611"/>
      <c r="M13" s="216"/>
    </row>
    <row r="14" spans="1:18" s="215" customFormat="1" ht="15.75" customHeight="1">
      <c r="A14" s="615"/>
      <c r="B14" s="616"/>
      <c r="C14" s="230" t="s">
        <v>368</v>
      </c>
      <c r="D14" s="610" t="s">
        <v>257</v>
      </c>
      <c r="E14" s="611"/>
      <c r="F14" s="611"/>
      <c r="G14" s="226">
        <v>16</v>
      </c>
      <c r="H14" s="228">
        <v>2604.8040148188861</v>
      </c>
      <c r="I14" s="229">
        <v>162.80025092618038</v>
      </c>
      <c r="J14" s="226"/>
      <c r="K14" s="612" t="s">
        <v>386</v>
      </c>
      <c r="L14" s="611"/>
      <c r="M14" s="216"/>
    </row>
    <row r="15" spans="1:18" s="215" customFormat="1" ht="15.75" customHeight="1">
      <c r="A15" s="615"/>
      <c r="B15" s="616"/>
      <c r="C15" s="230" t="s">
        <v>369</v>
      </c>
      <c r="D15" s="610" t="s">
        <v>265</v>
      </c>
      <c r="E15" s="611"/>
      <c r="F15" s="611"/>
      <c r="G15" s="226">
        <v>16</v>
      </c>
      <c r="H15" s="228">
        <v>3089.5321661205953</v>
      </c>
      <c r="I15" s="229">
        <v>193.09576038253721</v>
      </c>
      <c r="J15" s="226"/>
      <c r="K15" s="612" t="s">
        <v>387</v>
      </c>
      <c r="L15" s="611"/>
      <c r="M15" s="216"/>
    </row>
    <row r="16" spans="1:18" s="215" customFormat="1" ht="15.75" customHeight="1">
      <c r="A16" s="615"/>
      <c r="B16" s="616"/>
      <c r="C16" s="230" t="s">
        <v>370</v>
      </c>
      <c r="D16" s="610" t="s">
        <v>255</v>
      </c>
      <c r="E16" s="611"/>
      <c r="F16" s="611"/>
      <c r="G16" s="226">
        <v>11</v>
      </c>
      <c r="H16" s="228">
        <v>2593.840084510894</v>
      </c>
      <c r="I16" s="229">
        <v>235.80364404644493</v>
      </c>
      <c r="J16" s="226"/>
      <c r="K16" s="612" t="s">
        <v>386</v>
      </c>
      <c r="L16" s="611"/>
    </row>
    <row r="17" spans="1:13" s="215" customFormat="1" ht="15.75" customHeight="1">
      <c r="A17" s="615"/>
      <c r="B17" s="616"/>
      <c r="C17" s="230" t="s">
        <v>371</v>
      </c>
      <c r="D17" s="610" t="s">
        <v>254</v>
      </c>
      <c r="E17" s="611"/>
      <c r="F17" s="611"/>
      <c r="G17" s="226">
        <v>12</v>
      </c>
      <c r="H17" s="228">
        <v>2897.9194870105325</v>
      </c>
      <c r="I17" s="229">
        <v>241.49329058421102</v>
      </c>
      <c r="J17" s="226"/>
      <c r="K17" s="612" t="s">
        <v>386</v>
      </c>
      <c r="L17" s="611"/>
    </row>
    <row r="18" spans="1:13" s="225" customFormat="1" ht="15.75" customHeight="1">
      <c r="A18" s="613" t="s">
        <v>56</v>
      </c>
      <c r="B18" s="613"/>
      <c r="C18" s="233" t="s">
        <v>358</v>
      </c>
      <c r="D18" s="613" t="s">
        <v>359</v>
      </c>
      <c r="E18" s="614"/>
      <c r="F18" s="614"/>
      <c r="G18" s="233" t="s">
        <v>360</v>
      </c>
      <c r="H18" s="233" t="s">
        <v>361</v>
      </c>
      <c r="I18" s="233" t="s">
        <v>362</v>
      </c>
      <c r="J18" s="175" t="s">
        <v>363</v>
      </c>
      <c r="K18" s="613" t="s">
        <v>364</v>
      </c>
      <c r="L18" s="614"/>
      <c r="M18" s="234"/>
    </row>
    <row r="19" spans="1:13" s="215" customFormat="1" ht="15.75" customHeight="1">
      <c r="A19" s="615">
        <v>4</v>
      </c>
      <c r="B19" s="616" t="s">
        <v>353</v>
      </c>
      <c r="C19" s="226">
        <v>1</v>
      </c>
      <c r="D19" s="610" t="s">
        <v>388</v>
      </c>
      <c r="E19" s="611"/>
      <c r="F19" s="611"/>
      <c r="G19" s="226">
        <v>6</v>
      </c>
      <c r="H19" s="228">
        <v>2810.5737708569759</v>
      </c>
      <c r="I19" s="229">
        <v>468.428961809496</v>
      </c>
      <c r="J19" s="226"/>
      <c r="K19" s="612" t="s">
        <v>386</v>
      </c>
      <c r="L19" s="611"/>
    </row>
    <row r="20" spans="1:13" s="215" customFormat="1" ht="15.75" customHeight="1">
      <c r="A20" s="615"/>
      <c r="B20" s="616"/>
      <c r="C20" s="226">
        <v>2</v>
      </c>
      <c r="D20" s="610"/>
      <c r="E20" s="611"/>
      <c r="F20" s="611"/>
      <c r="G20" s="226"/>
      <c r="H20" s="228"/>
      <c r="I20" s="229"/>
      <c r="J20" s="226"/>
      <c r="K20" s="610"/>
      <c r="L20" s="611"/>
    </row>
    <row r="21" spans="1:13" s="215" customFormat="1" ht="15.75" customHeight="1">
      <c r="A21" s="615"/>
      <c r="B21" s="616"/>
      <c r="C21" s="226">
        <v>3</v>
      </c>
      <c r="D21" s="610"/>
      <c r="E21" s="611"/>
      <c r="F21" s="611"/>
      <c r="G21" s="226"/>
      <c r="H21" s="228"/>
      <c r="I21" s="229"/>
      <c r="J21" s="226"/>
      <c r="K21" s="610"/>
      <c r="L21" s="611"/>
    </row>
    <row r="22" spans="1:13" s="215" customFormat="1" ht="15.75" customHeight="1">
      <c r="A22" s="615"/>
      <c r="B22" s="616"/>
      <c r="C22" s="226">
        <v>4</v>
      </c>
      <c r="D22" s="610"/>
      <c r="E22" s="611"/>
      <c r="F22" s="611"/>
      <c r="G22" s="226"/>
      <c r="H22" s="228"/>
      <c r="I22" s="229"/>
      <c r="J22" s="226"/>
      <c r="K22" s="610"/>
      <c r="L22" s="611"/>
    </row>
    <row r="23" spans="1:13" s="215" customFormat="1" ht="15.75" customHeight="1">
      <c r="A23" s="615"/>
      <c r="B23" s="616"/>
      <c r="C23" s="226">
        <v>5</v>
      </c>
      <c r="D23" s="610"/>
      <c r="E23" s="611"/>
      <c r="F23" s="611"/>
      <c r="G23" s="226"/>
      <c r="H23" s="228"/>
      <c r="I23" s="229"/>
      <c r="J23" s="226"/>
      <c r="K23" s="610"/>
      <c r="L23" s="611"/>
    </row>
    <row r="24" spans="1:13" s="215" customFormat="1" ht="15.75" customHeight="1">
      <c r="A24" s="615"/>
      <c r="B24" s="616"/>
      <c r="C24" s="230" t="s">
        <v>367</v>
      </c>
      <c r="D24" s="610"/>
      <c r="E24" s="611"/>
      <c r="F24" s="611"/>
      <c r="G24" s="226"/>
      <c r="H24" s="228"/>
      <c r="I24" s="229"/>
      <c r="J24" s="226"/>
      <c r="K24" s="610"/>
      <c r="L24" s="611"/>
    </row>
    <row r="25" spans="1:13" s="215" customFormat="1" ht="15.75" customHeight="1">
      <c r="A25" s="615"/>
      <c r="B25" s="616"/>
      <c r="C25" s="230" t="s">
        <v>368</v>
      </c>
      <c r="D25" s="610"/>
      <c r="E25" s="611"/>
      <c r="F25" s="611"/>
      <c r="G25" s="226"/>
      <c r="H25" s="228"/>
      <c r="I25" s="229"/>
      <c r="J25" s="226"/>
      <c r="K25" s="610"/>
      <c r="L25" s="611"/>
    </row>
    <row r="26" spans="1:13" s="215" customFormat="1" ht="15.75" customHeight="1">
      <c r="A26" s="615"/>
      <c r="B26" s="616"/>
      <c r="C26" s="230" t="s">
        <v>369</v>
      </c>
      <c r="D26" s="610"/>
      <c r="E26" s="611"/>
      <c r="F26" s="611"/>
      <c r="G26" s="226"/>
      <c r="H26" s="228"/>
      <c r="I26" s="229"/>
      <c r="J26" s="226"/>
      <c r="K26" s="610"/>
      <c r="L26" s="611"/>
    </row>
    <row r="27" spans="1:13" s="215" customFormat="1" ht="15.75" customHeight="1">
      <c r="A27" s="615"/>
      <c r="B27" s="616"/>
      <c r="C27" s="230" t="s">
        <v>370</v>
      </c>
      <c r="D27" s="610"/>
      <c r="E27" s="611"/>
      <c r="F27" s="611"/>
      <c r="G27" s="226"/>
      <c r="H27" s="228"/>
      <c r="I27" s="229"/>
      <c r="J27" s="226"/>
      <c r="K27" s="610"/>
      <c r="L27" s="611"/>
    </row>
    <row r="28" spans="1:13" s="215" customFormat="1" ht="15.75" customHeight="1">
      <c r="A28" s="615"/>
      <c r="B28" s="616"/>
      <c r="C28" s="230" t="s">
        <v>371</v>
      </c>
      <c r="D28" s="610"/>
      <c r="E28" s="611"/>
      <c r="F28" s="611"/>
      <c r="G28" s="226"/>
      <c r="H28" s="228"/>
      <c r="I28" s="229"/>
      <c r="J28" s="226"/>
      <c r="K28" s="610"/>
      <c r="L28" s="611"/>
    </row>
    <row r="29" spans="1:13" s="215" customFormat="1" ht="15.75" customHeight="1">
      <c r="A29" s="617" t="s">
        <v>389</v>
      </c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</row>
    <row r="30" spans="1:13" s="216" customFormat="1" ht="15.75" customHeight="1">
      <c r="A30" s="617"/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</row>
    <row r="31" spans="1:13" s="201" customFormat="1" ht="16.350000000000001" customHeight="1">
      <c r="A31" s="615" t="s">
        <v>131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15"/>
      <c r="B32" s="221" t="s">
        <v>350</v>
      </c>
      <c r="C32" s="221" t="s">
        <v>351</v>
      </c>
      <c r="D32" s="220" t="s">
        <v>352</v>
      </c>
      <c r="E32" s="220" t="s">
        <v>353</v>
      </c>
      <c r="F32" s="221" t="s">
        <v>271</v>
      </c>
      <c r="G32" s="222" t="s">
        <v>354</v>
      </c>
      <c r="H32" s="223" t="s">
        <v>355</v>
      </c>
      <c r="I32" s="222" t="s">
        <v>356</v>
      </c>
      <c r="J32" s="222" t="s">
        <v>357</v>
      </c>
      <c r="K32" s="224"/>
      <c r="L32" s="224"/>
      <c r="M32" s="216"/>
    </row>
    <row r="33" spans="1:13" s="201" customFormat="1" ht="15.75" customHeight="1">
      <c r="A33" s="616" t="s">
        <v>56</v>
      </c>
      <c r="B33" s="616"/>
      <c r="C33" s="175" t="s">
        <v>358</v>
      </c>
      <c r="D33" s="616" t="s">
        <v>359</v>
      </c>
      <c r="E33" s="618"/>
      <c r="F33" s="618"/>
      <c r="G33" s="175" t="s">
        <v>360</v>
      </c>
      <c r="H33" s="175" t="s">
        <v>361</v>
      </c>
      <c r="I33" s="175" t="s">
        <v>362</v>
      </c>
      <c r="J33" s="175" t="s">
        <v>363</v>
      </c>
      <c r="K33" s="616" t="s">
        <v>364</v>
      </c>
      <c r="L33" s="618"/>
      <c r="M33" s="219"/>
    </row>
    <row r="34" spans="1:13" s="215" customFormat="1" ht="15.75" customHeight="1">
      <c r="A34" s="615">
        <v>3</v>
      </c>
      <c r="B34" s="616" t="s">
        <v>385</v>
      </c>
      <c r="C34" s="226">
        <v>1</v>
      </c>
      <c r="D34" s="610" t="s">
        <v>258</v>
      </c>
      <c r="E34" s="611"/>
      <c r="F34" s="611"/>
      <c r="G34" s="226">
        <v>6</v>
      </c>
      <c r="H34" s="228">
        <v>3268.6543467556266</v>
      </c>
      <c r="I34" s="229">
        <v>544.77572445927103</v>
      </c>
      <c r="J34" s="248">
        <f>I34-I8</f>
        <v>-1.125984563748375</v>
      </c>
      <c r="K34" s="612" t="s">
        <v>386</v>
      </c>
      <c r="L34" s="611"/>
      <c r="M34" s="216"/>
    </row>
    <row r="35" spans="1:13" s="215" customFormat="1" ht="15.75" customHeight="1">
      <c r="A35" s="615"/>
      <c r="B35" s="616"/>
      <c r="C35" s="226">
        <v>2</v>
      </c>
      <c r="D35" s="610" t="s">
        <v>260</v>
      </c>
      <c r="E35" s="611"/>
      <c r="F35" s="611"/>
      <c r="G35" s="226">
        <v>6</v>
      </c>
      <c r="H35" s="228">
        <v>3266.5427251893916</v>
      </c>
      <c r="I35" s="229">
        <v>544.42378753156515</v>
      </c>
      <c r="J35" s="248">
        <f>I35-I9</f>
        <v>-0.60317072016232487</v>
      </c>
      <c r="K35" s="612" t="s">
        <v>386</v>
      </c>
      <c r="L35" s="611"/>
      <c r="M35" s="216"/>
    </row>
    <row r="36" spans="1:13" s="215" customFormat="1" ht="15.75" customHeight="1">
      <c r="A36" s="615"/>
      <c r="B36" s="616"/>
      <c r="C36" s="226">
        <v>3</v>
      </c>
      <c r="D36" s="610" t="s">
        <v>262</v>
      </c>
      <c r="E36" s="611"/>
      <c r="F36" s="611"/>
      <c r="G36" s="226">
        <v>6</v>
      </c>
      <c r="H36" s="228">
        <v>3260.5359435173286</v>
      </c>
      <c r="I36" s="229">
        <v>543.42265725288803</v>
      </c>
      <c r="J36" s="248">
        <f>I36-I10</f>
        <v>0.35567589146876344</v>
      </c>
      <c r="K36" s="612" t="s">
        <v>386</v>
      </c>
      <c r="L36" s="611"/>
      <c r="M36" s="216"/>
    </row>
    <row r="37" spans="1:13" s="215" customFormat="1" ht="15.75" customHeight="1">
      <c r="A37" s="615"/>
      <c r="B37" s="616"/>
      <c r="C37" s="226">
        <v>4</v>
      </c>
      <c r="D37" s="610" t="s">
        <v>264</v>
      </c>
      <c r="E37" s="611"/>
      <c r="F37" s="611"/>
      <c r="G37" s="226">
        <v>6</v>
      </c>
      <c r="H37" s="228">
        <v>3258.4923026178681</v>
      </c>
      <c r="I37" s="229">
        <v>543.08205043631131</v>
      </c>
      <c r="J37" s="248">
        <f t="shared" ref="J37:J43" si="0">I37-I11</f>
        <v>0.91092675408413015</v>
      </c>
      <c r="K37" s="612" t="s">
        <v>386</v>
      </c>
      <c r="L37" s="611"/>
      <c r="M37" s="216"/>
    </row>
    <row r="38" spans="1:13" s="215" customFormat="1" ht="15.75" customHeight="1">
      <c r="A38" s="615"/>
      <c r="B38" s="616"/>
      <c r="C38" s="226">
        <v>5</v>
      </c>
      <c r="D38" s="610" t="s">
        <v>256</v>
      </c>
      <c r="E38" s="611"/>
      <c r="F38" s="611"/>
      <c r="G38" s="226">
        <v>11</v>
      </c>
      <c r="H38" s="228">
        <v>2896.8623887019698</v>
      </c>
      <c r="I38" s="229">
        <v>263.35112624563357</v>
      </c>
      <c r="J38" s="248">
        <f t="shared" si="0"/>
        <v>1.2114530553488407</v>
      </c>
      <c r="K38" s="612" t="s">
        <v>386</v>
      </c>
      <c r="L38" s="611"/>
      <c r="M38" s="216"/>
    </row>
    <row r="39" spans="1:13" s="215" customFormat="1" ht="15.75" customHeight="1">
      <c r="A39" s="615"/>
      <c r="B39" s="616"/>
      <c r="C39" s="230" t="s">
        <v>367</v>
      </c>
      <c r="D39" s="610" t="s">
        <v>259</v>
      </c>
      <c r="E39" s="611"/>
      <c r="F39" s="611"/>
      <c r="G39" s="226">
        <v>20</v>
      </c>
      <c r="H39" s="228">
        <v>2301.8126354365363</v>
      </c>
      <c r="I39" s="229">
        <v>115.09063177182681</v>
      </c>
      <c r="J39" s="248">
        <f t="shared" si="0"/>
        <v>4.6100419820888305E-2</v>
      </c>
      <c r="K39" s="612" t="s">
        <v>386</v>
      </c>
      <c r="L39" s="611"/>
      <c r="M39" s="216"/>
    </row>
    <row r="40" spans="1:13" s="215" customFormat="1" ht="15.75" customHeight="1">
      <c r="A40" s="615"/>
      <c r="B40" s="616"/>
      <c r="C40" s="230" t="s">
        <v>368</v>
      </c>
      <c r="D40" s="610" t="s">
        <v>257</v>
      </c>
      <c r="E40" s="611"/>
      <c r="F40" s="611"/>
      <c r="G40" s="226">
        <v>16</v>
      </c>
      <c r="H40" s="228">
        <v>2602.78408688527</v>
      </c>
      <c r="I40" s="229">
        <v>162.67400543032937</v>
      </c>
      <c r="J40" s="248">
        <f t="shared" si="0"/>
        <v>-0.12624549585100908</v>
      </c>
      <c r="K40" s="612" t="s">
        <v>386</v>
      </c>
      <c r="L40" s="611"/>
      <c r="M40" s="216"/>
    </row>
    <row r="41" spans="1:13" s="215" customFormat="1" ht="15.75" customHeight="1">
      <c r="A41" s="615"/>
      <c r="B41" s="616"/>
      <c r="C41" s="230" t="s">
        <v>369</v>
      </c>
      <c r="D41" s="610" t="s">
        <v>265</v>
      </c>
      <c r="E41" s="611"/>
      <c r="F41" s="611"/>
      <c r="G41" s="228">
        <v>15.714285714285714</v>
      </c>
      <c r="H41" s="228">
        <v>3106.0662315896525</v>
      </c>
      <c r="I41" s="229">
        <v>197.81585751456913</v>
      </c>
      <c r="J41" s="248">
        <f t="shared" si="0"/>
        <v>4.720097132031924</v>
      </c>
      <c r="K41" s="612" t="s">
        <v>390</v>
      </c>
      <c r="L41" s="611"/>
      <c r="M41" s="216"/>
    </row>
    <row r="42" spans="1:13" s="215" customFormat="1" ht="15.75" customHeight="1">
      <c r="A42" s="615"/>
      <c r="B42" s="616"/>
      <c r="C42" s="230" t="s">
        <v>370</v>
      </c>
      <c r="D42" s="610" t="s">
        <v>255</v>
      </c>
      <c r="E42" s="611"/>
      <c r="F42" s="611"/>
      <c r="G42" s="226">
        <v>11</v>
      </c>
      <c r="H42" s="228">
        <v>2602.1942290681218</v>
      </c>
      <c r="I42" s="229">
        <v>236.56311173346558</v>
      </c>
      <c r="J42" s="248">
        <f t="shared" si="0"/>
        <v>0.7594676870206456</v>
      </c>
      <c r="K42" s="612" t="s">
        <v>386</v>
      </c>
      <c r="L42" s="611"/>
    </row>
    <row r="43" spans="1:13" s="215" customFormat="1" ht="15.75" customHeight="1">
      <c r="A43" s="615"/>
      <c r="B43" s="616"/>
      <c r="C43" s="230" t="s">
        <v>371</v>
      </c>
      <c r="D43" s="610" t="s">
        <v>254</v>
      </c>
      <c r="E43" s="611"/>
      <c r="F43" s="611"/>
      <c r="G43" s="226">
        <v>12</v>
      </c>
      <c r="H43" s="228">
        <v>2905.5929748091721</v>
      </c>
      <c r="I43" s="229">
        <v>242.13274790076431</v>
      </c>
      <c r="J43" s="248">
        <f t="shared" si="0"/>
        <v>0.63945731655329041</v>
      </c>
      <c r="K43" s="612" t="s">
        <v>386</v>
      </c>
      <c r="L43" s="611"/>
    </row>
    <row r="44" spans="1:13" s="225" customFormat="1" ht="15.75" customHeight="1">
      <c r="A44" s="613" t="s">
        <v>56</v>
      </c>
      <c r="B44" s="613"/>
      <c r="C44" s="233" t="s">
        <v>358</v>
      </c>
      <c r="D44" s="613" t="s">
        <v>359</v>
      </c>
      <c r="E44" s="614"/>
      <c r="F44" s="614"/>
      <c r="G44" s="233" t="s">
        <v>360</v>
      </c>
      <c r="H44" s="233" t="s">
        <v>361</v>
      </c>
      <c r="I44" s="233" t="s">
        <v>362</v>
      </c>
      <c r="J44" s="134" t="s">
        <v>363</v>
      </c>
      <c r="K44" s="613" t="s">
        <v>364</v>
      </c>
      <c r="L44" s="614"/>
      <c r="M44" s="234"/>
    </row>
    <row r="45" spans="1:13" s="215" customFormat="1" ht="15.75" customHeight="1">
      <c r="A45" s="615">
        <v>4</v>
      </c>
      <c r="B45" s="616" t="s">
        <v>353</v>
      </c>
      <c r="C45" s="226">
        <v>1</v>
      </c>
      <c r="D45" s="610" t="s">
        <v>388</v>
      </c>
      <c r="E45" s="611"/>
      <c r="F45" s="611"/>
      <c r="G45" s="226">
        <v>6</v>
      </c>
      <c r="H45" s="228">
        <v>2861.8775752145671</v>
      </c>
      <c r="I45" s="229">
        <v>476.97959586909462</v>
      </c>
      <c r="K45" s="612" t="s">
        <v>386</v>
      </c>
      <c r="L45" s="611"/>
    </row>
    <row r="46" spans="1:13" s="215" customFormat="1" ht="15.75" customHeight="1">
      <c r="A46" s="615"/>
      <c r="B46" s="616"/>
      <c r="C46" s="226">
        <v>2</v>
      </c>
      <c r="D46" s="610"/>
      <c r="E46" s="611"/>
      <c r="F46" s="611"/>
      <c r="G46" s="226"/>
      <c r="H46" s="228"/>
      <c r="I46" s="229"/>
      <c r="J46" s="226"/>
      <c r="K46" s="610"/>
      <c r="L46" s="611"/>
    </row>
    <row r="47" spans="1:13" s="215" customFormat="1" ht="15.75" customHeight="1">
      <c r="A47" s="615"/>
      <c r="B47" s="616"/>
      <c r="C47" s="226">
        <v>3</v>
      </c>
      <c r="D47" s="610"/>
      <c r="E47" s="611"/>
      <c r="F47" s="611"/>
      <c r="G47" s="226"/>
      <c r="H47" s="228"/>
      <c r="I47" s="229"/>
      <c r="J47" s="226"/>
      <c r="K47" s="610"/>
      <c r="L47" s="611"/>
    </row>
    <row r="48" spans="1:13" s="215" customFormat="1" ht="15.75" customHeight="1">
      <c r="A48" s="615"/>
      <c r="B48" s="616"/>
      <c r="C48" s="226">
        <v>4</v>
      </c>
      <c r="D48" s="610"/>
      <c r="E48" s="611"/>
      <c r="F48" s="611"/>
      <c r="G48" s="226"/>
      <c r="H48" s="228"/>
      <c r="I48" s="229"/>
      <c r="J48" s="226"/>
      <c r="K48" s="610"/>
      <c r="L48" s="611"/>
    </row>
    <row r="49" spans="1:13" s="215" customFormat="1" ht="15.75" customHeight="1">
      <c r="A49" s="615"/>
      <c r="B49" s="616"/>
      <c r="C49" s="226">
        <v>5</v>
      </c>
      <c r="D49" s="610"/>
      <c r="E49" s="611"/>
      <c r="F49" s="611"/>
      <c r="G49" s="226"/>
      <c r="H49" s="228"/>
      <c r="I49" s="229"/>
      <c r="J49" s="226"/>
      <c r="K49" s="610"/>
      <c r="L49" s="611"/>
    </row>
    <row r="50" spans="1:13" s="215" customFormat="1" ht="15.75" customHeight="1">
      <c r="A50" s="615"/>
      <c r="B50" s="616"/>
      <c r="C50" s="230" t="s">
        <v>367</v>
      </c>
      <c r="D50" s="610"/>
      <c r="E50" s="611"/>
      <c r="F50" s="611"/>
      <c r="G50" s="226"/>
      <c r="H50" s="228"/>
      <c r="I50" s="229"/>
      <c r="J50" s="226"/>
      <c r="K50" s="610"/>
      <c r="L50" s="611"/>
    </row>
    <row r="51" spans="1:13" s="215" customFormat="1" ht="15.75" customHeight="1">
      <c r="A51" s="615"/>
      <c r="B51" s="616"/>
      <c r="C51" s="230" t="s">
        <v>368</v>
      </c>
      <c r="D51" s="610"/>
      <c r="E51" s="611"/>
      <c r="F51" s="611"/>
      <c r="G51" s="226"/>
      <c r="H51" s="228"/>
      <c r="I51" s="229"/>
      <c r="J51" s="226"/>
      <c r="K51" s="610"/>
      <c r="L51" s="611"/>
    </row>
    <row r="52" spans="1:13" s="215" customFormat="1" ht="15.75" customHeight="1">
      <c r="A52" s="615"/>
      <c r="B52" s="616"/>
      <c r="C52" s="230" t="s">
        <v>369</v>
      </c>
      <c r="D52" s="610"/>
      <c r="E52" s="611"/>
      <c r="F52" s="611"/>
      <c r="G52" s="226"/>
      <c r="H52" s="228"/>
      <c r="I52" s="229"/>
      <c r="J52" s="226"/>
      <c r="K52" s="610"/>
      <c r="L52" s="611"/>
    </row>
    <row r="53" spans="1:13" s="215" customFormat="1" ht="15.75" customHeight="1">
      <c r="A53" s="615"/>
      <c r="B53" s="616"/>
      <c r="C53" s="230" t="s">
        <v>370</v>
      </c>
      <c r="D53" s="610"/>
      <c r="E53" s="611"/>
      <c r="F53" s="611"/>
      <c r="G53" s="226"/>
      <c r="H53" s="228"/>
      <c r="I53" s="229"/>
      <c r="J53" s="226"/>
      <c r="K53" s="610"/>
      <c r="L53" s="611"/>
    </row>
    <row r="54" spans="1:13" s="215" customFormat="1" ht="15.75" customHeight="1">
      <c r="A54" s="615"/>
      <c r="B54" s="616"/>
      <c r="C54" s="230" t="s">
        <v>371</v>
      </c>
      <c r="D54" s="610"/>
      <c r="E54" s="611"/>
      <c r="F54" s="611"/>
      <c r="G54" s="226"/>
      <c r="H54" s="228"/>
      <c r="I54" s="229"/>
      <c r="J54" s="226"/>
      <c r="K54" s="610"/>
      <c r="L54" s="611"/>
    </row>
    <row r="55" spans="1:13" s="215" customFormat="1" ht="15.75" customHeight="1">
      <c r="A55" s="617" t="s">
        <v>391</v>
      </c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</row>
    <row r="56" spans="1:13" s="216" customFormat="1" ht="15.75" customHeight="1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</row>
    <row r="57" spans="1:13" s="201" customFormat="1" ht="16.350000000000001" customHeight="1">
      <c r="A57" s="615" t="s">
        <v>131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15"/>
      <c r="B58" s="221" t="s">
        <v>350</v>
      </c>
      <c r="C58" s="221" t="s">
        <v>351</v>
      </c>
      <c r="D58" s="220" t="s">
        <v>352</v>
      </c>
      <c r="E58" s="220" t="s">
        <v>353</v>
      </c>
      <c r="F58" s="221" t="s">
        <v>271</v>
      </c>
      <c r="G58" s="222" t="s">
        <v>354</v>
      </c>
      <c r="H58" s="223" t="s">
        <v>355</v>
      </c>
      <c r="I58" s="222" t="s">
        <v>356</v>
      </c>
      <c r="J58" s="222" t="s">
        <v>357</v>
      </c>
      <c r="K58" s="224"/>
      <c r="L58" s="224"/>
      <c r="M58" s="216"/>
    </row>
    <row r="59" spans="1:13" s="201" customFormat="1" ht="15.75" customHeight="1">
      <c r="A59" s="616" t="s">
        <v>56</v>
      </c>
      <c r="B59" s="616"/>
      <c r="C59" s="175" t="s">
        <v>358</v>
      </c>
      <c r="D59" s="616" t="s">
        <v>359</v>
      </c>
      <c r="E59" s="618"/>
      <c r="F59" s="618"/>
      <c r="G59" s="175" t="s">
        <v>360</v>
      </c>
      <c r="H59" s="175" t="s">
        <v>361</v>
      </c>
      <c r="I59" s="175" t="s">
        <v>362</v>
      </c>
      <c r="J59" s="175" t="s">
        <v>363</v>
      </c>
      <c r="K59" s="616" t="s">
        <v>364</v>
      </c>
      <c r="L59" s="618"/>
      <c r="M59" s="219"/>
    </row>
    <row r="60" spans="1:13" s="215" customFormat="1" ht="15.75" customHeight="1">
      <c r="A60" s="615">
        <v>3</v>
      </c>
      <c r="B60" s="616" t="s">
        <v>385</v>
      </c>
      <c r="C60" s="226">
        <v>1</v>
      </c>
      <c r="D60" s="610" t="s">
        <v>260</v>
      </c>
      <c r="E60" s="611"/>
      <c r="F60" s="611"/>
      <c r="G60" s="226">
        <v>6</v>
      </c>
      <c r="H60" s="228">
        <v>3261.6245251625978</v>
      </c>
      <c r="I60" s="229">
        <v>543.60408752709975</v>
      </c>
      <c r="J60" s="248">
        <f>I60-I35</f>
        <v>-0.81970000446540325</v>
      </c>
      <c r="K60" s="612" t="s">
        <v>386</v>
      </c>
      <c r="L60" s="611"/>
      <c r="M60" s="216"/>
    </row>
    <row r="61" spans="1:13" s="215" customFormat="1" ht="15.75" customHeight="1">
      <c r="A61" s="615"/>
      <c r="B61" s="616"/>
      <c r="C61" s="226">
        <v>2</v>
      </c>
      <c r="D61" s="610" t="s">
        <v>258</v>
      </c>
      <c r="E61" s="611"/>
      <c r="F61" s="611"/>
      <c r="G61" s="226">
        <v>6</v>
      </c>
      <c r="H61" s="228">
        <v>3261.3869114264412</v>
      </c>
      <c r="I61" s="229">
        <v>543.56448523774031</v>
      </c>
      <c r="J61" s="248">
        <f>I61-I34</f>
        <v>-1.2112392215307182</v>
      </c>
      <c r="K61" s="612" t="s">
        <v>386</v>
      </c>
      <c r="L61" s="611"/>
      <c r="M61" s="216"/>
    </row>
    <row r="62" spans="1:13" s="215" customFormat="1" ht="15.75" customHeight="1">
      <c r="A62" s="615"/>
      <c r="B62" s="616"/>
      <c r="C62" s="226">
        <v>3</v>
      </c>
      <c r="D62" s="610" t="s">
        <v>264</v>
      </c>
      <c r="E62" s="611"/>
      <c r="F62" s="611"/>
      <c r="G62" s="226">
        <v>6</v>
      </c>
      <c r="H62" s="228">
        <v>3252.3154118284283</v>
      </c>
      <c r="I62" s="229">
        <v>542.05256863807142</v>
      </c>
      <c r="J62" s="248">
        <f>I62-I37</f>
        <v>-1.0294817982398854</v>
      </c>
      <c r="K62" s="612" t="s">
        <v>386</v>
      </c>
      <c r="L62" s="611"/>
      <c r="M62" s="216"/>
    </row>
    <row r="63" spans="1:13" s="215" customFormat="1" ht="15.75" customHeight="1">
      <c r="A63" s="615"/>
      <c r="B63" s="616"/>
      <c r="C63" s="226">
        <v>4</v>
      </c>
      <c r="D63" s="610" t="s">
        <v>256</v>
      </c>
      <c r="E63" s="611"/>
      <c r="F63" s="611"/>
      <c r="G63" s="226">
        <v>11</v>
      </c>
      <c r="H63" s="228">
        <v>2901.2691935348244</v>
      </c>
      <c r="I63" s="229">
        <v>263.75174486680226</v>
      </c>
      <c r="J63" s="248">
        <f>I63-I38</f>
        <v>0.40061862116868951</v>
      </c>
      <c r="K63" s="612" t="s">
        <v>386</v>
      </c>
      <c r="L63" s="611"/>
      <c r="M63" s="216"/>
    </row>
    <row r="64" spans="1:13" s="215" customFormat="1" ht="15.75" customHeight="1">
      <c r="A64" s="615"/>
      <c r="B64" s="616"/>
      <c r="C64" s="226">
        <v>5</v>
      </c>
      <c r="D64" s="610" t="s">
        <v>254</v>
      </c>
      <c r="E64" s="611"/>
      <c r="F64" s="611"/>
      <c r="G64" s="226">
        <v>12</v>
      </c>
      <c r="H64" s="228">
        <v>2904.8980642002093</v>
      </c>
      <c r="I64" s="229">
        <v>242.07483868335081</v>
      </c>
      <c r="J64" s="248">
        <f>I64-I43</f>
        <v>-5.790921741350985E-2</v>
      </c>
      <c r="K64" s="612" t="s">
        <v>386</v>
      </c>
      <c r="L64" s="611"/>
      <c r="M64" s="216"/>
    </row>
    <row r="65" spans="1:13" s="215" customFormat="1" ht="15.75" customHeight="1">
      <c r="A65" s="615"/>
      <c r="B65" s="616"/>
      <c r="C65" s="230" t="s">
        <v>367</v>
      </c>
      <c r="D65" s="610" t="s">
        <v>259</v>
      </c>
      <c r="E65" s="611"/>
      <c r="F65" s="611"/>
      <c r="G65" s="226">
        <v>20</v>
      </c>
      <c r="H65" s="228">
        <v>2302.3017905125503</v>
      </c>
      <c r="I65" s="229">
        <v>115.11508952562754</v>
      </c>
      <c r="J65" s="248">
        <f>I65-I39</f>
        <v>2.4457753800732007E-2</v>
      </c>
      <c r="K65" s="612" t="s">
        <v>386</v>
      </c>
      <c r="L65" s="611"/>
      <c r="M65" s="216"/>
    </row>
    <row r="66" spans="1:13" s="215" customFormat="1" ht="15.75" customHeight="1">
      <c r="A66" s="615"/>
      <c r="B66" s="616"/>
      <c r="C66" s="230" t="s">
        <v>368</v>
      </c>
      <c r="D66" s="610" t="s">
        <v>257</v>
      </c>
      <c r="E66" s="611"/>
      <c r="F66" s="611"/>
      <c r="G66" s="226">
        <v>16</v>
      </c>
      <c r="H66" s="228">
        <v>2604.8283928126725</v>
      </c>
      <c r="I66" s="229">
        <v>162.80177455079203</v>
      </c>
      <c r="J66" s="248">
        <f>I66-I40</f>
        <v>0.1277691204626592</v>
      </c>
      <c r="K66" s="612" t="s">
        <v>386</v>
      </c>
      <c r="L66" s="611"/>
      <c r="M66" s="216"/>
    </row>
    <row r="67" spans="1:13" s="215" customFormat="1" ht="15.75" customHeight="1">
      <c r="A67" s="615"/>
      <c r="B67" s="616"/>
      <c r="C67" s="230" t="s">
        <v>369</v>
      </c>
      <c r="D67" s="610" t="s">
        <v>265</v>
      </c>
      <c r="E67" s="611"/>
      <c r="F67" s="611"/>
      <c r="G67" s="228">
        <v>15</v>
      </c>
      <c r="H67" s="228">
        <v>3096.0962565142568</v>
      </c>
      <c r="I67" s="229">
        <v>206.40641710095042</v>
      </c>
      <c r="J67" s="248">
        <f>I67-I41</f>
        <v>8.5905595863812891</v>
      </c>
      <c r="K67" s="612" t="s">
        <v>386</v>
      </c>
      <c r="L67" s="611"/>
      <c r="M67" s="216"/>
    </row>
    <row r="68" spans="1:13" s="215" customFormat="1" ht="15.75" customHeight="1">
      <c r="A68" s="615"/>
      <c r="B68" s="616"/>
      <c r="C68" s="230" t="s">
        <v>370</v>
      </c>
      <c r="D68" s="610" t="s">
        <v>255</v>
      </c>
      <c r="E68" s="611"/>
      <c r="F68" s="611"/>
      <c r="G68" s="226">
        <v>11</v>
      </c>
      <c r="H68" s="228">
        <v>2605.3957486074951</v>
      </c>
      <c r="I68" s="229">
        <v>236.85415896431778</v>
      </c>
      <c r="J68" s="248">
        <f>I68-I42</f>
        <v>0.2910472308522003</v>
      </c>
      <c r="K68" s="612" t="s">
        <v>386</v>
      </c>
      <c r="L68" s="611"/>
    </row>
    <row r="69" spans="1:13" s="215" customFormat="1" ht="15.75" customHeight="1">
      <c r="A69" s="615"/>
      <c r="B69" s="616"/>
      <c r="C69" s="230" t="s">
        <v>371</v>
      </c>
      <c r="D69" s="610"/>
      <c r="E69" s="611"/>
      <c r="F69" s="611"/>
      <c r="G69" s="226"/>
      <c r="H69" s="228"/>
      <c r="I69" s="229"/>
      <c r="J69" s="226"/>
      <c r="K69" s="610"/>
      <c r="L69" s="611"/>
    </row>
    <row r="70" spans="1:13" s="225" customFormat="1" ht="15.75" customHeight="1">
      <c r="A70" s="613" t="s">
        <v>56</v>
      </c>
      <c r="B70" s="613"/>
      <c r="C70" s="233" t="s">
        <v>358</v>
      </c>
      <c r="D70" s="613" t="s">
        <v>359</v>
      </c>
      <c r="E70" s="614"/>
      <c r="F70" s="614"/>
      <c r="G70" s="233" t="s">
        <v>360</v>
      </c>
      <c r="H70" s="233" t="s">
        <v>361</v>
      </c>
      <c r="I70" s="233" t="s">
        <v>362</v>
      </c>
      <c r="J70" s="175" t="s">
        <v>363</v>
      </c>
      <c r="K70" s="613" t="s">
        <v>364</v>
      </c>
      <c r="L70" s="614"/>
      <c r="M70" s="234"/>
    </row>
    <row r="71" spans="1:13" s="215" customFormat="1" ht="15.75" customHeight="1">
      <c r="A71" s="615">
        <v>4</v>
      </c>
      <c r="B71" s="616" t="s">
        <v>353</v>
      </c>
      <c r="C71" s="226">
        <v>1</v>
      </c>
      <c r="D71" s="610" t="s">
        <v>388</v>
      </c>
      <c r="E71" s="611"/>
      <c r="F71" s="611"/>
      <c r="G71" s="226">
        <v>6</v>
      </c>
      <c r="H71" s="228">
        <v>2868.1659680495577</v>
      </c>
      <c r="I71" s="229">
        <v>478.02766134159293</v>
      </c>
      <c r="J71" s="248">
        <f>I45-I19</f>
        <v>8.5506340595986217</v>
      </c>
      <c r="K71" s="612" t="s">
        <v>386</v>
      </c>
      <c r="L71" s="611"/>
    </row>
    <row r="72" spans="1:13" s="215" customFormat="1" ht="15.75" customHeight="1">
      <c r="A72" s="615"/>
      <c r="B72" s="616"/>
      <c r="C72" s="226">
        <v>2</v>
      </c>
      <c r="D72" s="610"/>
      <c r="E72" s="611"/>
      <c r="F72" s="611"/>
      <c r="G72" s="226"/>
      <c r="H72" s="228"/>
      <c r="I72" s="229"/>
      <c r="J72" s="226"/>
      <c r="K72" s="610"/>
      <c r="L72" s="611"/>
    </row>
    <row r="73" spans="1:13" s="215" customFormat="1" ht="15.75" customHeight="1">
      <c r="A73" s="615"/>
      <c r="B73" s="616"/>
      <c r="C73" s="226">
        <v>3</v>
      </c>
      <c r="D73" s="610"/>
      <c r="E73" s="611"/>
      <c r="F73" s="611"/>
      <c r="G73" s="226"/>
      <c r="H73" s="228"/>
      <c r="I73" s="229"/>
      <c r="J73" s="226"/>
      <c r="K73" s="610"/>
      <c r="L73" s="611"/>
    </row>
    <row r="74" spans="1:13" s="215" customFormat="1" ht="15.75" customHeight="1">
      <c r="A74" s="615"/>
      <c r="B74" s="616"/>
      <c r="C74" s="226">
        <v>4</v>
      </c>
      <c r="D74" s="610"/>
      <c r="E74" s="611"/>
      <c r="F74" s="611"/>
      <c r="G74" s="226"/>
      <c r="H74" s="228"/>
      <c r="I74" s="229"/>
      <c r="J74" s="226"/>
      <c r="K74" s="610"/>
      <c r="L74" s="611"/>
    </row>
    <row r="75" spans="1:13" s="215" customFormat="1" ht="15.75" customHeight="1">
      <c r="A75" s="615"/>
      <c r="B75" s="616"/>
      <c r="C75" s="226">
        <v>5</v>
      </c>
      <c r="D75" s="610"/>
      <c r="E75" s="611"/>
      <c r="F75" s="611"/>
      <c r="G75" s="226"/>
      <c r="H75" s="228"/>
      <c r="I75" s="229"/>
      <c r="J75" s="226"/>
      <c r="K75" s="610"/>
      <c r="L75" s="611"/>
    </row>
    <row r="76" spans="1:13" s="215" customFormat="1" ht="15.75" customHeight="1">
      <c r="A76" s="615"/>
      <c r="B76" s="616"/>
      <c r="C76" s="230" t="s">
        <v>367</v>
      </c>
      <c r="D76" s="610"/>
      <c r="E76" s="611"/>
      <c r="F76" s="611"/>
      <c r="G76" s="226"/>
      <c r="H76" s="228"/>
      <c r="I76" s="229"/>
      <c r="J76" s="226"/>
      <c r="K76" s="610"/>
      <c r="L76" s="611"/>
    </row>
    <row r="77" spans="1:13" s="215" customFormat="1" ht="15.75" customHeight="1">
      <c r="A77" s="615"/>
      <c r="B77" s="616"/>
      <c r="C77" s="230" t="s">
        <v>368</v>
      </c>
      <c r="D77" s="610"/>
      <c r="E77" s="611"/>
      <c r="F77" s="611"/>
      <c r="G77" s="226"/>
      <c r="H77" s="228"/>
      <c r="I77" s="229"/>
      <c r="J77" s="226"/>
      <c r="K77" s="610"/>
      <c r="L77" s="611"/>
    </row>
    <row r="78" spans="1:13" s="215" customFormat="1" ht="15.75" customHeight="1">
      <c r="A78" s="615"/>
      <c r="B78" s="616"/>
      <c r="C78" s="230" t="s">
        <v>369</v>
      </c>
      <c r="D78" s="610"/>
      <c r="E78" s="611"/>
      <c r="F78" s="611"/>
      <c r="G78" s="226"/>
      <c r="H78" s="228"/>
      <c r="I78" s="229"/>
      <c r="J78" s="226"/>
      <c r="K78" s="610"/>
      <c r="L78" s="611"/>
    </row>
    <row r="79" spans="1:13" s="215" customFormat="1" ht="15.75" customHeight="1">
      <c r="A79" s="615"/>
      <c r="B79" s="616"/>
      <c r="C79" s="230" t="s">
        <v>370</v>
      </c>
      <c r="D79" s="610"/>
      <c r="E79" s="611"/>
      <c r="F79" s="611"/>
      <c r="G79" s="226"/>
      <c r="H79" s="228"/>
      <c r="I79" s="229"/>
      <c r="J79" s="226"/>
      <c r="K79" s="610"/>
      <c r="L79" s="611"/>
    </row>
    <row r="80" spans="1:13" s="215" customFormat="1" ht="15.75" customHeight="1">
      <c r="A80" s="615"/>
      <c r="B80" s="616"/>
      <c r="C80" s="230" t="s">
        <v>371</v>
      </c>
      <c r="D80" s="610"/>
      <c r="E80" s="611"/>
      <c r="F80" s="611"/>
      <c r="G80" s="226"/>
      <c r="H80" s="228"/>
      <c r="I80" s="229"/>
      <c r="J80" s="226"/>
      <c r="K80" s="610"/>
      <c r="L80" s="611"/>
    </row>
    <row r="81" spans="1:13" s="215" customFormat="1" ht="15.75" customHeight="1">
      <c r="A81" s="617" t="s">
        <v>379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</row>
    <row r="82" spans="1:13" s="216" customFormat="1" ht="15.75" customHeight="1">
      <c r="A82" s="617"/>
      <c r="B82" s="617"/>
      <c r="C82" s="617"/>
      <c r="D82" s="617"/>
      <c r="E82" s="617"/>
      <c r="F82" s="617"/>
      <c r="G82" s="617"/>
      <c r="H82" s="617"/>
      <c r="I82" s="617"/>
      <c r="J82" s="617"/>
      <c r="K82" s="617"/>
      <c r="L82" s="617"/>
    </row>
    <row r="83" spans="1:13" s="201" customFormat="1" ht="16.350000000000001" customHeight="1">
      <c r="A83" s="615" t="s">
        <v>131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15"/>
      <c r="B84" s="221" t="s">
        <v>350</v>
      </c>
      <c r="C84" s="221" t="s">
        <v>351</v>
      </c>
      <c r="D84" s="220" t="s">
        <v>352</v>
      </c>
      <c r="E84" s="220" t="s">
        <v>353</v>
      </c>
      <c r="F84" s="221" t="s">
        <v>271</v>
      </c>
      <c r="G84" s="222" t="s">
        <v>354</v>
      </c>
      <c r="H84" s="223" t="s">
        <v>355</v>
      </c>
      <c r="I84" s="222" t="s">
        <v>356</v>
      </c>
      <c r="J84" s="222" t="s">
        <v>357</v>
      </c>
      <c r="K84" s="224"/>
      <c r="L84" s="224"/>
      <c r="M84" s="216"/>
    </row>
    <row r="85" spans="1:13" s="201" customFormat="1" ht="15.75" customHeight="1">
      <c r="A85" s="616" t="s">
        <v>56</v>
      </c>
      <c r="B85" s="616"/>
      <c r="C85" s="175" t="s">
        <v>358</v>
      </c>
      <c r="D85" s="616" t="s">
        <v>359</v>
      </c>
      <c r="E85" s="618"/>
      <c r="F85" s="618"/>
      <c r="G85" s="175" t="s">
        <v>360</v>
      </c>
      <c r="H85" s="175" t="s">
        <v>361</v>
      </c>
      <c r="I85" s="175" t="s">
        <v>362</v>
      </c>
      <c r="J85" s="175" t="s">
        <v>363</v>
      </c>
      <c r="K85" s="616" t="s">
        <v>364</v>
      </c>
      <c r="L85" s="618"/>
      <c r="M85" s="219"/>
    </row>
    <row r="86" spans="1:13" s="215" customFormat="1" ht="15.75" customHeight="1">
      <c r="A86" s="615">
        <v>3</v>
      </c>
      <c r="B86" s="616" t="s">
        <v>385</v>
      </c>
      <c r="C86" s="226">
        <v>1</v>
      </c>
      <c r="D86" s="610" t="s">
        <v>260</v>
      </c>
      <c r="E86" s="611"/>
      <c r="F86" s="611"/>
      <c r="G86" s="226">
        <v>6</v>
      </c>
      <c r="H86" s="228">
        <v>3262.2840508876293</v>
      </c>
      <c r="I86" s="229">
        <v>543.71400848127155</v>
      </c>
      <c r="J86" s="248">
        <f t="shared" ref="J86:J93" si="1">I86-I60</f>
        <v>0.10992095417179826</v>
      </c>
      <c r="K86" s="610" t="s">
        <v>366</v>
      </c>
      <c r="L86" s="611"/>
      <c r="M86" s="216"/>
    </row>
    <row r="87" spans="1:13" s="215" customFormat="1" ht="15.75" customHeight="1">
      <c r="A87" s="615"/>
      <c r="B87" s="616"/>
      <c r="C87" s="226">
        <v>2</v>
      </c>
      <c r="D87" s="610" t="s">
        <v>258</v>
      </c>
      <c r="E87" s="611"/>
      <c r="F87" s="611"/>
      <c r="G87" s="226">
        <v>6</v>
      </c>
      <c r="H87" s="228">
        <v>3261.7532884654015</v>
      </c>
      <c r="I87" s="229">
        <v>543.6255480775668</v>
      </c>
      <c r="J87" s="248">
        <f t="shared" si="1"/>
        <v>6.1062839826490745E-2</v>
      </c>
      <c r="K87" s="610" t="s">
        <v>366</v>
      </c>
      <c r="L87" s="611"/>
      <c r="M87" s="216"/>
    </row>
    <row r="88" spans="1:13" s="215" customFormat="1" ht="15.75" customHeight="1">
      <c r="A88" s="615"/>
      <c r="B88" s="616"/>
      <c r="C88" s="226">
        <v>3</v>
      </c>
      <c r="D88" s="610" t="s">
        <v>264</v>
      </c>
      <c r="E88" s="611"/>
      <c r="F88" s="611"/>
      <c r="G88" s="226">
        <v>6</v>
      </c>
      <c r="H88" s="228">
        <v>3260.3721232603789</v>
      </c>
      <c r="I88" s="229">
        <v>543.39535387672981</v>
      </c>
      <c r="J88" s="248">
        <f t="shared" si="1"/>
        <v>1.3427852386583936</v>
      </c>
      <c r="K88" s="610" t="s">
        <v>366</v>
      </c>
      <c r="L88" s="611"/>
      <c r="M88" s="216"/>
    </row>
    <row r="89" spans="1:13" s="215" customFormat="1" ht="15.75" customHeight="1">
      <c r="A89" s="615"/>
      <c r="B89" s="616"/>
      <c r="C89" s="226">
        <v>4</v>
      </c>
      <c r="D89" s="610" t="s">
        <v>256</v>
      </c>
      <c r="E89" s="611"/>
      <c r="F89" s="611"/>
      <c r="G89" s="226">
        <v>11</v>
      </c>
      <c r="H89" s="228">
        <v>2903.6583104282035</v>
      </c>
      <c r="I89" s="229">
        <v>263.96893731165488</v>
      </c>
      <c r="J89" s="248">
        <f t="shared" si="1"/>
        <v>0.21719244485262834</v>
      </c>
      <c r="K89" s="610" t="s">
        <v>366</v>
      </c>
      <c r="L89" s="611"/>
      <c r="M89" s="216"/>
    </row>
    <row r="90" spans="1:13" s="215" customFormat="1" ht="15.75" customHeight="1">
      <c r="A90" s="615"/>
      <c r="B90" s="616"/>
      <c r="C90" s="226">
        <v>5</v>
      </c>
      <c r="D90" s="610" t="s">
        <v>254</v>
      </c>
      <c r="E90" s="611"/>
      <c r="F90" s="611"/>
      <c r="G90" s="226">
        <v>12</v>
      </c>
      <c r="H90" s="228">
        <v>2904.5517469413389</v>
      </c>
      <c r="I90" s="229">
        <v>242.04597891177826</v>
      </c>
      <c r="J90" s="248">
        <f t="shared" si="1"/>
        <v>-2.8859771572541604E-2</v>
      </c>
      <c r="K90" s="610" t="s">
        <v>366</v>
      </c>
      <c r="L90" s="611"/>
      <c r="M90" s="216"/>
    </row>
    <row r="91" spans="1:13" s="215" customFormat="1" ht="15.75" customHeight="1">
      <c r="A91" s="615"/>
      <c r="B91" s="616"/>
      <c r="C91" s="230" t="s">
        <v>367</v>
      </c>
      <c r="D91" s="610" t="s">
        <v>259</v>
      </c>
      <c r="E91" s="611"/>
      <c r="F91" s="611"/>
      <c r="G91" s="226">
        <v>20</v>
      </c>
      <c r="H91" s="228">
        <v>2303.2063053507927</v>
      </c>
      <c r="I91" s="229">
        <v>115.16031526753963</v>
      </c>
      <c r="J91" s="248">
        <f t="shared" si="1"/>
        <v>4.5225741912091166E-2</v>
      </c>
      <c r="K91" s="610" t="s">
        <v>366</v>
      </c>
      <c r="L91" s="611"/>
      <c r="M91" s="216"/>
    </row>
    <row r="92" spans="1:13" s="215" customFormat="1" ht="15.75" customHeight="1">
      <c r="A92" s="615"/>
      <c r="B92" s="616"/>
      <c r="C92" s="230" t="s">
        <v>368</v>
      </c>
      <c r="D92" s="610" t="s">
        <v>257</v>
      </c>
      <c r="E92" s="611"/>
      <c r="F92" s="611"/>
      <c r="G92" s="226">
        <v>16</v>
      </c>
      <c r="H92" s="228">
        <v>2607.4416648992092</v>
      </c>
      <c r="I92" s="229">
        <v>162.96510405620057</v>
      </c>
      <c r="J92" s="248">
        <f t="shared" si="1"/>
        <v>0.16332950540854085</v>
      </c>
      <c r="K92" s="610" t="s">
        <v>366</v>
      </c>
      <c r="L92" s="611"/>
      <c r="M92" s="216"/>
    </row>
    <row r="93" spans="1:13" s="215" customFormat="1" ht="15.75" customHeight="1">
      <c r="A93" s="615"/>
      <c r="B93" s="616"/>
      <c r="C93" s="230" t="s">
        <v>369</v>
      </c>
      <c r="D93" s="610" t="s">
        <v>265</v>
      </c>
      <c r="E93" s="611"/>
      <c r="F93" s="611"/>
      <c r="G93" s="228">
        <v>15</v>
      </c>
      <c r="H93" s="228">
        <v>3096.4437397860906</v>
      </c>
      <c r="I93" s="229">
        <v>206.429582652406</v>
      </c>
      <c r="J93" s="248">
        <f t="shared" si="1"/>
        <v>2.316555145557686E-2</v>
      </c>
      <c r="K93" s="610" t="s">
        <v>366</v>
      </c>
      <c r="L93" s="611"/>
      <c r="M93" s="216"/>
    </row>
    <row r="94" spans="1:13" s="215" customFormat="1" ht="15.75" customHeight="1">
      <c r="A94" s="615"/>
      <c r="B94" s="616"/>
      <c r="C94" s="230" t="s">
        <v>370</v>
      </c>
      <c r="D94" s="610" t="s">
        <v>255</v>
      </c>
      <c r="E94" s="611"/>
      <c r="F94" s="611"/>
      <c r="G94" s="226">
        <v>11</v>
      </c>
      <c r="H94" s="228">
        <v>2607.0120400220308</v>
      </c>
      <c r="I94" s="229">
        <v>237.00109454745734</v>
      </c>
      <c r="J94" s="248">
        <f t="shared" ref="J94" si="2">I94-I68</f>
        <v>0.14693558313956601</v>
      </c>
      <c r="K94" s="610" t="s">
        <v>366</v>
      </c>
      <c r="L94" s="611"/>
    </row>
    <row r="95" spans="1:13" s="215" customFormat="1" ht="15.75" customHeight="1">
      <c r="A95" s="615"/>
      <c r="B95" s="616"/>
      <c r="C95" s="230" t="s">
        <v>371</v>
      </c>
      <c r="D95" s="610"/>
      <c r="E95" s="611"/>
      <c r="F95" s="611"/>
      <c r="G95" s="226"/>
      <c r="H95" s="228"/>
      <c r="I95" s="229"/>
      <c r="J95" s="226"/>
      <c r="K95" s="610"/>
      <c r="L95" s="611"/>
    </row>
    <row r="96" spans="1:13" s="225" customFormat="1" ht="15.75" customHeight="1">
      <c r="A96" s="613" t="s">
        <v>56</v>
      </c>
      <c r="B96" s="613"/>
      <c r="C96" s="233" t="s">
        <v>358</v>
      </c>
      <c r="D96" s="613" t="s">
        <v>359</v>
      </c>
      <c r="E96" s="614"/>
      <c r="F96" s="614"/>
      <c r="G96" s="233" t="s">
        <v>360</v>
      </c>
      <c r="H96" s="233" t="s">
        <v>361</v>
      </c>
      <c r="I96" s="233" t="s">
        <v>362</v>
      </c>
      <c r="J96" s="175" t="s">
        <v>363</v>
      </c>
      <c r="K96" s="613" t="s">
        <v>364</v>
      </c>
      <c r="L96" s="614"/>
      <c r="M96" s="234"/>
    </row>
    <row r="97" spans="1:13" s="215" customFormat="1" ht="15.75" customHeight="1">
      <c r="A97" s="615">
        <v>4</v>
      </c>
      <c r="B97" s="616" t="s">
        <v>353</v>
      </c>
      <c r="C97" s="226">
        <v>1</v>
      </c>
      <c r="D97" s="610" t="s">
        <v>388</v>
      </c>
      <c r="E97" s="611"/>
      <c r="F97" s="611"/>
      <c r="G97" s="226">
        <v>6</v>
      </c>
      <c r="H97" s="228">
        <v>2867.5985192991016</v>
      </c>
      <c r="I97" s="229">
        <v>477.93308654985032</v>
      </c>
      <c r="J97" s="248">
        <f>I97-I71</f>
        <v>-9.4574791742616071E-2</v>
      </c>
      <c r="K97" s="610" t="s">
        <v>366</v>
      </c>
      <c r="L97" s="611"/>
    </row>
    <row r="98" spans="1:13" s="215" customFormat="1" ht="15.75" customHeight="1">
      <c r="A98" s="615"/>
      <c r="B98" s="616"/>
      <c r="C98" s="226">
        <v>2</v>
      </c>
      <c r="D98" s="610"/>
      <c r="E98" s="611"/>
      <c r="F98" s="611"/>
      <c r="G98" s="226"/>
      <c r="H98" s="228"/>
      <c r="I98" s="229"/>
      <c r="J98" s="226"/>
      <c r="K98" s="610"/>
      <c r="L98" s="611"/>
    </row>
    <row r="99" spans="1:13" s="215" customFormat="1" ht="15.75" customHeight="1">
      <c r="A99" s="615"/>
      <c r="B99" s="616"/>
      <c r="C99" s="226">
        <v>3</v>
      </c>
      <c r="D99" s="610"/>
      <c r="E99" s="611"/>
      <c r="F99" s="611"/>
      <c r="G99" s="226"/>
      <c r="H99" s="228"/>
      <c r="I99" s="229"/>
      <c r="J99" s="226"/>
      <c r="K99" s="610"/>
      <c r="L99" s="611"/>
    </row>
    <row r="100" spans="1:13" s="215" customFormat="1" ht="15.75" customHeight="1">
      <c r="A100" s="615"/>
      <c r="B100" s="616"/>
      <c r="C100" s="226">
        <v>4</v>
      </c>
      <c r="D100" s="610"/>
      <c r="E100" s="611"/>
      <c r="F100" s="611"/>
      <c r="G100" s="226"/>
      <c r="H100" s="228"/>
      <c r="I100" s="229"/>
      <c r="J100" s="226"/>
      <c r="K100" s="610"/>
      <c r="L100" s="611"/>
    </row>
    <row r="101" spans="1:13" s="215" customFormat="1" ht="15.75" customHeight="1">
      <c r="A101" s="615"/>
      <c r="B101" s="616"/>
      <c r="C101" s="226">
        <v>5</v>
      </c>
      <c r="D101" s="610"/>
      <c r="E101" s="611"/>
      <c r="F101" s="611"/>
      <c r="G101" s="226"/>
      <c r="H101" s="228"/>
      <c r="I101" s="229"/>
      <c r="J101" s="226"/>
      <c r="K101" s="610"/>
      <c r="L101" s="611"/>
    </row>
    <row r="102" spans="1:13" s="215" customFormat="1" ht="15.75" customHeight="1">
      <c r="A102" s="615"/>
      <c r="B102" s="616"/>
      <c r="C102" s="230" t="s">
        <v>367</v>
      </c>
      <c r="D102" s="610"/>
      <c r="E102" s="611"/>
      <c r="F102" s="611"/>
      <c r="G102" s="226"/>
      <c r="H102" s="228"/>
      <c r="I102" s="229"/>
      <c r="J102" s="226"/>
      <c r="K102" s="610"/>
      <c r="L102" s="611"/>
    </row>
    <row r="103" spans="1:13" s="215" customFormat="1" ht="15.75" customHeight="1">
      <c r="A103" s="615"/>
      <c r="B103" s="616"/>
      <c r="C103" s="230" t="s">
        <v>368</v>
      </c>
      <c r="D103" s="610"/>
      <c r="E103" s="611"/>
      <c r="F103" s="611"/>
      <c r="G103" s="226"/>
      <c r="H103" s="228"/>
      <c r="I103" s="229"/>
      <c r="J103" s="226"/>
      <c r="K103" s="610"/>
      <c r="L103" s="611"/>
    </row>
    <row r="104" spans="1:13" s="215" customFormat="1" ht="15.75" customHeight="1">
      <c r="A104" s="615"/>
      <c r="B104" s="616"/>
      <c r="C104" s="230" t="s">
        <v>369</v>
      </c>
      <c r="D104" s="610"/>
      <c r="E104" s="611"/>
      <c r="F104" s="611"/>
      <c r="G104" s="226"/>
      <c r="H104" s="228"/>
      <c r="I104" s="229"/>
      <c r="J104" s="226"/>
      <c r="K104" s="610"/>
      <c r="L104" s="611"/>
    </row>
    <row r="105" spans="1:13" s="215" customFormat="1" ht="15.75" customHeight="1">
      <c r="A105" s="615"/>
      <c r="B105" s="616"/>
      <c r="C105" s="230" t="s">
        <v>370</v>
      </c>
      <c r="D105" s="610"/>
      <c r="E105" s="611"/>
      <c r="F105" s="611"/>
      <c r="G105" s="226"/>
      <c r="H105" s="228"/>
      <c r="I105" s="229"/>
      <c r="J105" s="226"/>
      <c r="K105" s="610"/>
      <c r="L105" s="611"/>
    </row>
    <row r="106" spans="1:13" s="215" customFormat="1" ht="15.75" customHeight="1">
      <c r="A106" s="615"/>
      <c r="B106" s="616"/>
      <c r="C106" s="230" t="s">
        <v>371</v>
      </c>
      <c r="D106" s="610"/>
      <c r="E106" s="611"/>
      <c r="F106" s="611"/>
      <c r="G106" s="226"/>
      <c r="H106" s="228"/>
      <c r="I106" s="229"/>
      <c r="J106" s="226"/>
      <c r="K106" s="610"/>
      <c r="L106" s="611"/>
    </row>
    <row r="107" spans="1:13" s="215" customFormat="1" ht="15.75" customHeight="1">
      <c r="A107" s="617" t="s">
        <v>382</v>
      </c>
      <c r="B107" s="617"/>
      <c r="C107" s="617"/>
      <c r="D107" s="617"/>
      <c r="E107" s="617"/>
      <c r="F107" s="617"/>
      <c r="G107" s="617"/>
      <c r="H107" s="617"/>
      <c r="I107" s="617"/>
      <c r="J107" s="617"/>
      <c r="K107" s="617"/>
      <c r="L107" s="617"/>
    </row>
    <row r="108" spans="1:13" s="216" customFormat="1" ht="15.75" customHeight="1">
      <c r="A108" s="617"/>
      <c r="B108" s="617"/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</row>
    <row r="109" spans="1:13" s="201" customFormat="1" ht="16.350000000000001" customHeight="1">
      <c r="A109" s="615" t="s">
        <v>131</v>
      </c>
      <c r="B109" s="191">
        <v>1</v>
      </c>
      <c r="C109" s="191">
        <v>2</v>
      </c>
      <c r="D109" s="217">
        <v>3</v>
      </c>
      <c r="E109" s="217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s="215" customFormat="1" ht="16.350000000000001" customHeight="1">
      <c r="A110" s="615"/>
      <c r="B110" s="221" t="s">
        <v>350</v>
      </c>
      <c r="C110" s="221" t="s">
        <v>351</v>
      </c>
      <c r="D110" s="220" t="s">
        <v>352</v>
      </c>
      <c r="E110" s="220" t="s">
        <v>353</v>
      </c>
      <c r="F110" s="221" t="s">
        <v>271</v>
      </c>
      <c r="G110" s="222" t="s">
        <v>354</v>
      </c>
      <c r="H110" s="223" t="s">
        <v>355</v>
      </c>
      <c r="I110" s="222" t="s">
        <v>356</v>
      </c>
      <c r="J110" s="222" t="s">
        <v>357</v>
      </c>
      <c r="K110" s="224"/>
      <c r="L110" s="224"/>
      <c r="M110" s="216"/>
    </row>
    <row r="111" spans="1:13" s="201" customFormat="1" ht="15.75" customHeight="1">
      <c r="A111" s="616" t="s">
        <v>56</v>
      </c>
      <c r="B111" s="616"/>
      <c r="C111" s="175" t="s">
        <v>358</v>
      </c>
      <c r="D111" s="616" t="s">
        <v>359</v>
      </c>
      <c r="E111" s="618"/>
      <c r="F111" s="618"/>
      <c r="G111" s="175" t="s">
        <v>360</v>
      </c>
      <c r="H111" s="175" t="s">
        <v>361</v>
      </c>
      <c r="I111" s="175" t="s">
        <v>362</v>
      </c>
      <c r="J111" s="175" t="s">
        <v>363</v>
      </c>
      <c r="K111" s="616" t="s">
        <v>364</v>
      </c>
      <c r="L111" s="618"/>
      <c r="M111" s="219"/>
    </row>
    <row r="112" spans="1:13" s="215" customFormat="1" ht="15.75" customHeight="1">
      <c r="A112" s="615">
        <v>3</v>
      </c>
      <c r="B112" s="616" t="s">
        <v>385</v>
      </c>
      <c r="C112" s="226">
        <v>1</v>
      </c>
      <c r="D112" s="610" t="s">
        <v>264</v>
      </c>
      <c r="E112" s="611"/>
      <c r="F112" s="611"/>
      <c r="G112" s="226">
        <v>6</v>
      </c>
      <c r="H112" s="228">
        <v>3264.9692835514697</v>
      </c>
      <c r="I112" s="229">
        <v>544.16154725857825</v>
      </c>
      <c r="J112" s="248">
        <f>I112-I88</f>
        <v>0.76619338184843855</v>
      </c>
      <c r="K112" s="610" t="s">
        <v>366</v>
      </c>
      <c r="L112" s="611"/>
      <c r="M112" s="216"/>
    </row>
    <row r="113" spans="1:13" s="215" customFormat="1" ht="15.75" customHeight="1">
      <c r="A113" s="615"/>
      <c r="B113" s="616"/>
      <c r="C113" s="226">
        <v>2</v>
      </c>
      <c r="D113" s="610" t="s">
        <v>258</v>
      </c>
      <c r="E113" s="611"/>
      <c r="F113" s="611"/>
      <c r="G113" s="226">
        <v>6</v>
      </c>
      <c r="H113" s="228">
        <v>3264.646177109139</v>
      </c>
      <c r="I113" s="229">
        <v>544.10769618485654</v>
      </c>
      <c r="J113" s="248">
        <f>I113-I87</f>
        <v>0.48214810728973134</v>
      </c>
      <c r="K113" s="610" t="s">
        <v>366</v>
      </c>
      <c r="L113" s="611"/>
      <c r="M113" s="216"/>
    </row>
    <row r="114" spans="1:13" s="215" customFormat="1" ht="15.75" customHeight="1">
      <c r="A114" s="615"/>
      <c r="B114" s="616"/>
      <c r="C114" s="226">
        <v>3</v>
      </c>
      <c r="D114" s="610" t="s">
        <v>260</v>
      </c>
      <c r="E114" s="611"/>
      <c r="F114" s="611"/>
      <c r="G114" s="226">
        <v>6</v>
      </c>
      <c r="H114" s="228">
        <v>3263.6423887470933</v>
      </c>
      <c r="I114" s="229">
        <v>543.9403981245157</v>
      </c>
      <c r="J114" s="248">
        <f>I114-I86</f>
        <v>0.22638964324414701</v>
      </c>
      <c r="K114" s="610" t="s">
        <v>366</v>
      </c>
      <c r="L114" s="611"/>
      <c r="M114" s="216"/>
    </row>
    <row r="115" spans="1:13" s="215" customFormat="1" ht="15.75" customHeight="1">
      <c r="A115" s="615"/>
      <c r="B115" s="616"/>
      <c r="C115" s="226">
        <v>4</v>
      </c>
      <c r="D115" s="610" t="s">
        <v>256</v>
      </c>
      <c r="E115" s="611"/>
      <c r="F115" s="611"/>
      <c r="G115" s="226">
        <v>11</v>
      </c>
      <c r="H115" s="228">
        <v>2905.4798157486512</v>
      </c>
      <c r="I115" s="229">
        <v>264.13452870442285</v>
      </c>
      <c r="J115" s="248">
        <f>I115-I89</f>
        <v>0.16559139276796486</v>
      </c>
      <c r="K115" s="610" t="s">
        <v>366</v>
      </c>
      <c r="L115" s="611"/>
      <c r="M115" s="216"/>
    </row>
    <row r="116" spans="1:13" s="215" customFormat="1" ht="15.75" customHeight="1">
      <c r="A116" s="615"/>
      <c r="B116" s="616"/>
      <c r="C116" s="226">
        <v>5</v>
      </c>
      <c r="D116" s="610" t="s">
        <v>254</v>
      </c>
      <c r="E116" s="611"/>
      <c r="F116" s="611"/>
      <c r="G116" s="226">
        <v>12</v>
      </c>
      <c r="H116" s="228">
        <v>2905.8129403120379</v>
      </c>
      <c r="I116" s="229">
        <v>242.15107835933651</v>
      </c>
      <c r="J116" s="248">
        <f>I116-I90</f>
        <v>0.10509944755824563</v>
      </c>
      <c r="K116" s="610" t="s">
        <v>366</v>
      </c>
      <c r="L116" s="611"/>
      <c r="M116" s="216"/>
    </row>
    <row r="117" spans="1:13" s="215" customFormat="1" ht="15.75" customHeight="1">
      <c r="A117" s="615"/>
      <c r="B117" s="616"/>
      <c r="C117" s="230" t="s">
        <v>367</v>
      </c>
      <c r="D117" s="610" t="s">
        <v>259</v>
      </c>
      <c r="E117" s="611"/>
      <c r="F117" s="611"/>
      <c r="G117" s="226">
        <v>20</v>
      </c>
      <c r="H117" s="228">
        <v>2304.3865458995506</v>
      </c>
      <c r="I117" s="229">
        <v>115.21932729497756</v>
      </c>
      <c r="J117" s="248">
        <f>I117-I91</f>
        <v>5.9012027437930215E-2</v>
      </c>
      <c r="K117" s="610" t="s">
        <v>366</v>
      </c>
      <c r="L117" s="611"/>
      <c r="M117" s="216"/>
    </row>
    <row r="118" spans="1:13" s="215" customFormat="1" ht="15.75" customHeight="1">
      <c r="A118" s="615"/>
      <c r="B118" s="616"/>
      <c r="C118" s="230" t="s">
        <v>368</v>
      </c>
      <c r="D118" s="610" t="s">
        <v>257</v>
      </c>
      <c r="E118" s="611"/>
      <c r="F118" s="611"/>
      <c r="G118" s="226">
        <v>16</v>
      </c>
      <c r="H118" s="228">
        <v>2608.3199680809398</v>
      </c>
      <c r="I118" s="229">
        <v>163.01999800505874</v>
      </c>
      <c r="J118" s="248">
        <f>I118-I92</f>
        <v>5.4893948858165231E-2</v>
      </c>
      <c r="K118" s="610" t="s">
        <v>366</v>
      </c>
      <c r="L118" s="611"/>
      <c r="M118" s="216"/>
    </row>
    <row r="119" spans="1:13" s="215" customFormat="1" ht="15.75" customHeight="1">
      <c r="A119" s="615"/>
      <c r="B119" s="616"/>
      <c r="C119" s="230" t="s">
        <v>369</v>
      </c>
      <c r="D119" s="610" t="s">
        <v>255</v>
      </c>
      <c r="E119" s="611"/>
      <c r="F119" s="611"/>
      <c r="G119" s="228">
        <v>11</v>
      </c>
      <c r="H119" s="228">
        <v>2608.4263977839137</v>
      </c>
      <c r="I119" s="229">
        <v>237.12967252581035</v>
      </c>
      <c r="J119" s="248">
        <f>I119-I94</f>
        <v>0.12857797835300744</v>
      </c>
      <c r="K119" s="610" t="s">
        <v>366</v>
      </c>
      <c r="L119" s="611"/>
      <c r="M119" s="216"/>
    </row>
    <row r="120" spans="1:13" s="215" customFormat="1" ht="15.75" customHeight="1">
      <c r="A120" s="615"/>
      <c r="B120" s="616"/>
      <c r="C120" s="230" t="s">
        <v>370</v>
      </c>
      <c r="D120" s="610"/>
      <c r="E120" s="611"/>
      <c r="F120" s="611"/>
      <c r="G120" s="226"/>
      <c r="H120" s="228"/>
      <c r="I120" s="229"/>
      <c r="J120" s="226"/>
      <c r="K120" s="610"/>
      <c r="L120" s="611"/>
    </row>
    <row r="121" spans="1:13" s="215" customFormat="1" ht="15.75" customHeight="1">
      <c r="A121" s="615"/>
      <c r="B121" s="616"/>
      <c r="C121" s="230" t="s">
        <v>371</v>
      </c>
      <c r="D121" s="610"/>
      <c r="E121" s="611"/>
      <c r="F121" s="611"/>
      <c r="G121" s="226"/>
      <c r="H121" s="228"/>
      <c r="I121" s="229"/>
      <c r="J121" s="226"/>
      <c r="K121" s="610"/>
      <c r="L121" s="611"/>
    </row>
    <row r="122" spans="1:13" s="225" customFormat="1" ht="15.75" customHeight="1">
      <c r="A122" s="613" t="s">
        <v>56</v>
      </c>
      <c r="B122" s="613"/>
      <c r="C122" s="233" t="s">
        <v>358</v>
      </c>
      <c r="D122" s="613" t="s">
        <v>359</v>
      </c>
      <c r="E122" s="614"/>
      <c r="F122" s="614"/>
      <c r="G122" s="233" t="s">
        <v>360</v>
      </c>
      <c r="H122" s="233" t="s">
        <v>361</v>
      </c>
      <c r="I122" s="233" t="s">
        <v>362</v>
      </c>
      <c r="J122" s="175" t="s">
        <v>363</v>
      </c>
      <c r="K122" s="613" t="s">
        <v>364</v>
      </c>
      <c r="L122" s="614"/>
      <c r="M122" s="234"/>
    </row>
    <row r="123" spans="1:13" s="215" customFormat="1" ht="15.75" customHeight="1">
      <c r="A123" s="615">
        <v>4</v>
      </c>
      <c r="B123" s="616" t="s">
        <v>353</v>
      </c>
      <c r="C123" s="226">
        <v>1</v>
      </c>
      <c r="D123" s="610"/>
      <c r="E123" s="611"/>
      <c r="F123" s="611"/>
      <c r="G123" s="226"/>
      <c r="H123" s="228"/>
      <c r="I123" s="229"/>
      <c r="J123" s="226"/>
      <c r="K123" s="610"/>
      <c r="L123" s="611"/>
    </row>
    <row r="124" spans="1:13" s="215" customFormat="1" ht="15.75" customHeight="1">
      <c r="A124" s="615"/>
      <c r="B124" s="616"/>
      <c r="C124" s="226">
        <v>2</v>
      </c>
      <c r="D124" s="610"/>
      <c r="E124" s="611"/>
      <c r="F124" s="611"/>
      <c r="G124" s="226"/>
      <c r="H124" s="228"/>
      <c r="I124" s="229"/>
      <c r="J124" s="226"/>
      <c r="K124" s="610"/>
      <c r="L124" s="611"/>
    </row>
    <row r="125" spans="1:13" s="215" customFormat="1" ht="15.75" customHeight="1">
      <c r="A125" s="615"/>
      <c r="B125" s="616"/>
      <c r="C125" s="226">
        <v>3</v>
      </c>
      <c r="D125" s="610"/>
      <c r="E125" s="611"/>
      <c r="F125" s="611"/>
      <c r="G125" s="226"/>
      <c r="H125" s="228"/>
      <c r="I125" s="229"/>
      <c r="J125" s="226"/>
      <c r="K125" s="610"/>
      <c r="L125" s="611"/>
    </row>
    <row r="126" spans="1:13" s="215" customFormat="1" ht="15.75" customHeight="1">
      <c r="A126" s="615"/>
      <c r="B126" s="616"/>
      <c r="C126" s="226">
        <v>4</v>
      </c>
      <c r="D126" s="610"/>
      <c r="E126" s="611"/>
      <c r="F126" s="611"/>
      <c r="G126" s="226"/>
      <c r="H126" s="228"/>
      <c r="I126" s="229"/>
      <c r="J126" s="226"/>
      <c r="K126" s="610"/>
      <c r="L126" s="611"/>
    </row>
    <row r="127" spans="1:13" s="215" customFormat="1" ht="15.75" customHeight="1">
      <c r="A127" s="615"/>
      <c r="B127" s="616"/>
      <c r="C127" s="226">
        <v>5</v>
      </c>
      <c r="D127" s="610"/>
      <c r="E127" s="611"/>
      <c r="F127" s="611"/>
      <c r="G127" s="226"/>
      <c r="H127" s="228"/>
      <c r="I127" s="229"/>
      <c r="J127" s="226"/>
      <c r="K127" s="610"/>
      <c r="L127" s="611"/>
    </row>
    <row r="128" spans="1:13" s="215" customFormat="1" ht="15.75" customHeight="1">
      <c r="A128" s="615"/>
      <c r="B128" s="616"/>
      <c r="C128" s="230" t="s">
        <v>367</v>
      </c>
      <c r="D128" s="610"/>
      <c r="E128" s="611"/>
      <c r="F128" s="611"/>
      <c r="G128" s="226"/>
      <c r="H128" s="228"/>
      <c r="I128" s="229"/>
      <c r="J128" s="226"/>
      <c r="K128" s="610"/>
      <c r="L128" s="611"/>
    </row>
    <row r="129" spans="1:12" s="215" customFormat="1" ht="15.75" customHeight="1">
      <c r="A129" s="615"/>
      <c r="B129" s="616"/>
      <c r="C129" s="230" t="s">
        <v>368</v>
      </c>
      <c r="D129" s="610"/>
      <c r="E129" s="611"/>
      <c r="F129" s="611"/>
      <c r="G129" s="226"/>
      <c r="H129" s="228"/>
      <c r="I129" s="229"/>
      <c r="J129" s="226"/>
      <c r="K129" s="610"/>
      <c r="L129" s="611"/>
    </row>
    <row r="130" spans="1:12" s="215" customFormat="1" ht="15.75" customHeight="1">
      <c r="A130" s="615"/>
      <c r="B130" s="616"/>
      <c r="C130" s="230" t="s">
        <v>369</v>
      </c>
      <c r="D130" s="610"/>
      <c r="E130" s="611"/>
      <c r="F130" s="611"/>
      <c r="G130" s="226"/>
      <c r="H130" s="228"/>
      <c r="I130" s="229"/>
      <c r="J130" s="226"/>
      <c r="K130" s="610"/>
      <c r="L130" s="611"/>
    </row>
    <row r="131" spans="1:12" s="215" customFormat="1" ht="15.75" customHeight="1">
      <c r="A131" s="615"/>
      <c r="B131" s="616"/>
      <c r="C131" s="230" t="s">
        <v>370</v>
      </c>
      <c r="D131" s="610"/>
      <c r="E131" s="611"/>
      <c r="F131" s="611"/>
      <c r="G131" s="226"/>
      <c r="H131" s="228"/>
      <c r="I131" s="229"/>
      <c r="J131" s="226"/>
      <c r="K131" s="610"/>
      <c r="L131" s="611"/>
    </row>
    <row r="132" spans="1:12" s="215" customFormat="1" ht="15.75" customHeight="1">
      <c r="A132" s="615"/>
      <c r="B132" s="616"/>
      <c r="C132" s="230" t="s">
        <v>371</v>
      </c>
      <c r="D132" s="610"/>
      <c r="E132" s="611"/>
      <c r="F132" s="611"/>
      <c r="G132" s="226"/>
      <c r="H132" s="228"/>
      <c r="I132" s="229"/>
      <c r="J132" s="226"/>
      <c r="K132" s="610"/>
      <c r="L132" s="611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70:B70"/>
    <mergeCell ref="A71:A80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70:F70"/>
    <mergeCell ref="K70:L70"/>
    <mergeCell ref="B71:B80"/>
    <mergeCell ref="D71:F71"/>
    <mergeCell ref="K71:L71"/>
    <mergeCell ref="D72:F72"/>
    <mergeCell ref="K72:L72"/>
    <mergeCell ref="D73:F73"/>
    <mergeCell ref="D52:F52"/>
    <mergeCell ref="K52:L52"/>
    <mergeCell ref="A60:A69"/>
    <mergeCell ref="B60:B69"/>
    <mergeCell ref="D53:F53"/>
    <mergeCell ref="K53:L53"/>
    <mergeCell ref="D54:F54"/>
    <mergeCell ref="D60:F60"/>
    <mergeCell ref="K60:L60"/>
    <mergeCell ref="D61:F61"/>
    <mergeCell ref="K61:L61"/>
    <mergeCell ref="D62:F62"/>
    <mergeCell ref="K54:L54"/>
    <mergeCell ref="D65:F65"/>
    <mergeCell ref="K65:L65"/>
    <mergeCell ref="D66:F66"/>
    <mergeCell ref="K62:L62"/>
    <mergeCell ref="D63:F63"/>
    <mergeCell ref="K66:L66"/>
    <mergeCell ref="D67:F67"/>
    <mergeCell ref="K67:L67"/>
    <mergeCell ref="D68:F68"/>
    <mergeCell ref="A55:L56"/>
    <mergeCell ref="A57:A58"/>
    <mergeCell ref="A59:B59"/>
    <mergeCell ref="D59:F59"/>
    <mergeCell ref="K59:L59"/>
    <mergeCell ref="K63:L63"/>
    <mergeCell ref="D64:F64"/>
    <mergeCell ref="K64:L64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K42:L42"/>
    <mergeCell ref="D43:F43"/>
    <mergeCell ref="K43:L43"/>
    <mergeCell ref="K73:L73"/>
    <mergeCell ref="D74:F74"/>
    <mergeCell ref="K74:L74"/>
    <mergeCell ref="D75:F75"/>
    <mergeCell ref="K75:L75"/>
    <mergeCell ref="D76:F76"/>
    <mergeCell ref="K76:L76"/>
    <mergeCell ref="D79:F79"/>
    <mergeCell ref="D78:F78"/>
    <mergeCell ref="K78:L78"/>
    <mergeCell ref="D77:F77"/>
    <mergeCell ref="K77:L77"/>
    <mergeCell ref="K118:L118"/>
    <mergeCell ref="D119:F119"/>
    <mergeCell ref="K119:L119"/>
    <mergeCell ref="D120:F120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5" zoomScale="115" zoomScaleNormal="60" zoomScaleSheetLayoutView="115" workbookViewId="0">
      <selection activeCell="O119" sqref="O119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348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ht="15.75" customHeight="1">
      <c r="A3" s="617" t="s">
        <v>392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100"/>
      <c r="N3" s="100"/>
      <c r="O3" s="100"/>
      <c r="P3" s="100"/>
      <c r="Q3" s="100"/>
      <c r="R3" s="100"/>
    </row>
    <row r="4" spans="1:18" s="101" customFormat="1" ht="15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</row>
    <row r="5" spans="1:18" s="107" customFormat="1" ht="16.350000000000001" customHeight="1">
      <c r="A5" s="615" t="s">
        <v>131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15"/>
      <c r="B6" s="221" t="s">
        <v>350</v>
      </c>
      <c r="C6" s="221" t="s">
        <v>351</v>
      </c>
      <c r="D6" s="221" t="s">
        <v>352</v>
      </c>
      <c r="E6" s="221" t="s">
        <v>353</v>
      </c>
      <c r="F6" s="220" t="s">
        <v>271</v>
      </c>
      <c r="G6" s="235" t="s">
        <v>354</v>
      </c>
      <c r="H6" s="223" t="s">
        <v>355</v>
      </c>
      <c r="I6" s="222" t="s">
        <v>356</v>
      </c>
      <c r="J6" s="222" t="s">
        <v>357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16" t="s">
        <v>56</v>
      </c>
      <c r="B7" s="616"/>
      <c r="C7" s="175" t="s">
        <v>358</v>
      </c>
      <c r="D7" s="616" t="s">
        <v>359</v>
      </c>
      <c r="E7" s="618"/>
      <c r="F7" s="618"/>
      <c r="G7" s="175" t="s">
        <v>360</v>
      </c>
      <c r="H7" s="175" t="s">
        <v>361</v>
      </c>
      <c r="I7" s="175" t="s">
        <v>362</v>
      </c>
      <c r="J7" s="175" t="s">
        <v>363</v>
      </c>
      <c r="K7" s="616" t="s">
        <v>364</v>
      </c>
      <c r="L7" s="618"/>
      <c r="M7" s="130"/>
    </row>
    <row r="8" spans="1:18" ht="15.75" customHeight="1">
      <c r="A8" s="615">
        <v>5</v>
      </c>
      <c r="B8" s="616" t="s">
        <v>271</v>
      </c>
      <c r="C8" s="226">
        <v>1</v>
      </c>
      <c r="D8" s="610" t="s">
        <v>288</v>
      </c>
      <c r="E8" s="611"/>
      <c r="F8" s="611"/>
      <c r="G8" s="228">
        <v>17</v>
      </c>
      <c r="H8" s="228">
        <v>1742.6240894029802</v>
      </c>
      <c r="I8" s="229">
        <v>102.50729937664589</v>
      </c>
      <c r="J8" s="226"/>
      <c r="K8" s="612" t="s">
        <v>386</v>
      </c>
      <c r="L8" s="611"/>
      <c r="N8" s="100"/>
      <c r="O8" s="100"/>
      <c r="P8" s="100"/>
      <c r="Q8" s="100"/>
      <c r="R8" s="100"/>
    </row>
    <row r="9" spans="1:18" ht="15.75" customHeight="1">
      <c r="A9" s="615"/>
      <c r="B9" s="616"/>
      <c r="C9" s="226">
        <v>2</v>
      </c>
      <c r="D9" s="610" t="s">
        <v>290</v>
      </c>
      <c r="E9" s="611"/>
      <c r="F9" s="611"/>
      <c r="G9" s="228">
        <v>20</v>
      </c>
      <c r="H9" s="228">
        <v>1743.793996896751</v>
      </c>
      <c r="I9" s="229">
        <v>87.18969984483752</v>
      </c>
      <c r="J9" s="226"/>
      <c r="K9" s="612" t="s">
        <v>386</v>
      </c>
      <c r="L9" s="611"/>
      <c r="N9" s="100"/>
      <c r="O9" s="100"/>
      <c r="P9" s="100"/>
      <c r="Q9" s="100"/>
      <c r="R9" s="100"/>
    </row>
    <row r="10" spans="1:18" ht="15.75" customHeight="1">
      <c r="A10" s="615"/>
      <c r="B10" s="616"/>
      <c r="C10" s="226">
        <v>3</v>
      </c>
      <c r="D10" s="610" t="s">
        <v>291</v>
      </c>
      <c r="E10" s="611"/>
      <c r="F10" s="611"/>
      <c r="G10" s="228">
        <v>20</v>
      </c>
      <c r="H10" s="228">
        <v>1740.5954364756421</v>
      </c>
      <c r="I10" s="229">
        <v>87.029771823782099</v>
      </c>
      <c r="J10" s="226"/>
      <c r="K10" s="612" t="s">
        <v>386</v>
      </c>
      <c r="L10" s="611"/>
      <c r="N10" s="100"/>
      <c r="O10" s="100"/>
      <c r="P10" s="100"/>
      <c r="Q10" s="100"/>
      <c r="R10" s="100"/>
    </row>
    <row r="11" spans="1:18" ht="15.75" customHeight="1">
      <c r="A11" s="615"/>
      <c r="B11" s="616"/>
      <c r="C11" s="226">
        <v>4</v>
      </c>
      <c r="D11" s="610" t="s">
        <v>289</v>
      </c>
      <c r="E11" s="611"/>
      <c r="F11" s="611"/>
      <c r="G11" s="228">
        <v>22</v>
      </c>
      <c r="H11" s="228">
        <v>1757.9914822044818</v>
      </c>
      <c r="I11" s="229">
        <v>79.908703736567375</v>
      </c>
      <c r="J11" s="226"/>
      <c r="K11" s="612" t="s">
        <v>386</v>
      </c>
      <c r="L11" s="611"/>
      <c r="N11" s="100"/>
      <c r="O11" s="100"/>
      <c r="P11" s="100"/>
      <c r="Q11" s="100"/>
      <c r="R11" s="100"/>
    </row>
    <row r="12" spans="1:18" ht="15.75" customHeight="1">
      <c r="A12" s="615"/>
      <c r="B12" s="616"/>
      <c r="C12" s="226">
        <v>5</v>
      </c>
      <c r="D12" s="610" t="s">
        <v>285</v>
      </c>
      <c r="E12" s="611"/>
      <c r="F12" s="611"/>
      <c r="G12" s="228">
        <v>23</v>
      </c>
      <c r="H12" s="228">
        <v>1757.0160321874375</v>
      </c>
      <c r="I12" s="229">
        <v>76.392001399453804</v>
      </c>
      <c r="J12" s="226"/>
      <c r="K12" s="612" t="s">
        <v>386</v>
      </c>
      <c r="L12" s="611"/>
      <c r="N12" s="100"/>
      <c r="O12" s="100"/>
      <c r="P12" s="100"/>
      <c r="Q12" s="100"/>
      <c r="R12" s="100"/>
    </row>
    <row r="13" spans="1:18" ht="15.75" customHeight="1">
      <c r="A13" s="615"/>
      <c r="B13" s="616"/>
      <c r="C13" s="230" t="s">
        <v>367</v>
      </c>
      <c r="D13" s="610" t="s">
        <v>283</v>
      </c>
      <c r="E13" s="611"/>
      <c r="F13" s="611"/>
      <c r="G13" s="228">
        <v>26</v>
      </c>
      <c r="H13" s="228">
        <v>1731.9798932682013</v>
      </c>
      <c r="I13" s="229">
        <v>66.614611279546224</v>
      </c>
      <c r="J13" s="226"/>
      <c r="K13" s="612" t="s">
        <v>386</v>
      </c>
      <c r="L13" s="611"/>
      <c r="N13" s="100"/>
      <c r="O13" s="100"/>
      <c r="P13" s="100"/>
      <c r="Q13" s="100"/>
      <c r="R13" s="100"/>
    </row>
    <row r="14" spans="1:18" ht="15.75" customHeight="1">
      <c r="A14" s="615"/>
      <c r="B14" s="616"/>
      <c r="C14" s="230" t="s">
        <v>368</v>
      </c>
      <c r="D14" s="610" t="s">
        <v>273</v>
      </c>
      <c r="E14" s="611"/>
      <c r="F14" s="611"/>
      <c r="G14" s="228">
        <v>26</v>
      </c>
      <c r="H14" s="228">
        <v>1737.7804813639073</v>
      </c>
      <c r="I14" s="229">
        <v>66.837710821688759</v>
      </c>
      <c r="J14" s="226"/>
      <c r="K14" s="612" t="s">
        <v>386</v>
      </c>
      <c r="L14" s="611"/>
      <c r="N14" s="100"/>
      <c r="O14" s="100"/>
      <c r="P14" s="100"/>
      <c r="Q14" s="100"/>
      <c r="R14" s="100"/>
    </row>
    <row r="15" spans="1:18" ht="15.75" customHeight="1">
      <c r="A15" s="615"/>
      <c r="B15" s="616"/>
      <c r="C15" s="230" t="s">
        <v>369</v>
      </c>
      <c r="D15" s="610" t="s">
        <v>272</v>
      </c>
      <c r="E15" s="611"/>
      <c r="F15" s="611"/>
      <c r="G15" s="228">
        <v>26</v>
      </c>
      <c r="H15" s="228">
        <v>1766.9459867559403</v>
      </c>
      <c r="I15" s="229">
        <v>67.959461029074632</v>
      </c>
      <c r="J15" s="226"/>
      <c r="K15" s="612" t="s">
        <v>386</v>
      </c>
      <c r="L15" s="611"/>
      <c r="N15" s="100"/>
      <c r="O15" s="100"/>
      <c r="P15" s="100"/>
      <c r="Q15" s="100"/>
      <c r="R15" s="100"/>
    </row>
    <row r="16" spans="1:18" ht="15.75" customHeight="1">
      <c r="A16" s="615"/>
      <c r="B16" s="616"/>
      <c r="C16" s="230" t="s">
        <v>370</v>
      </c>
      <c r="D16" s="610" t="s">
        <v>282</v>
      </c>
      <c r="E16" s="611"/>
      <c r="F16" s="611"/>
      <c r="G16" s="228">
        <v>25</v>
      </c>
      <c r="H16" s="228">
        <v>1738.9521571269975</v>
      </c>
      <c r="I16" s="229">
        <v>69.558086285079895</v>
      </c>
      <c r="J16" s="226"/>
      <c r="K16" s="612" t="s">
        <v>386</v>
      </c>
      <c r="L16" s="611"/>
      <c r="M16" s="100"/>
      <c r="N16" s="100"/>
      <c r="O16" s="100"/>
      <c r="P16" s="100"/>
      <c r="Q16" s="100"/>
      <c r="R16" s="100"/>
    </row>
    <row r="17" spans="1:18" ht="15.75" customHeight="1">
      <c r="A17" s="615"/>
      <c r="B17" s="616"/>
      <c r="C17" s="230" t="s">
        <v>371</v>
      </c>
      <c r="D17" s="610" t="s">
        <v>292</v>
      </c>
      <c r="E17" s="611"/>
      <c r="F17" s="611"/>
      <c r="G17" s="228">
        <v>23</v>
      </c>
      <c r="H17" s="228">
        <v>1672.8636205092441</v>
      </c>
      <c r="I17" s="229">
        <v>72.733200891706261</v>
      </c>
      <c r="J17" s="226"/>
      <c r="K17" s="612" t="s">
        <v>393</v>
      </c>
      <c r="L17" s="611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3" t="s">
        <v>56</v>
      </c>
      <c r="B18" s="613"/>
      <c r="C18" s="233" t="s">
        <v>358</v>
      </c>
      <c r="D18" s="613" t="s">
        <v>359</v>
      </c>
      <c r="E18" s="614"/>
      <c r="F18" s="614"/>
      <c r="G18" s="233" t="s">
        <v>360</v>
      </c>
      <c r="H18" s="233" t="s">
        <v>361</v>
      </c>
      <c r="I18" s="233" t="s">
        <v>362</v>
      </c>
      <c r="J18" s="175" t="s">
        <v>363</v>
      </c>
      <c r="K18" s="613" t="s">
        <v>364</v>
      </c>
      <c r="L18" s="614"/>
      <c r="M18" s="131"/>
    </row>
    <row r="19" spans="1:18" ht="15.75" customHeight="1">
      <c r="A19" s="615">
        <v>6</v>
      </c>
      <c r="B19" s="616" t="s">
        <v>354</v>
      </c>
      <c r="C19" s="226">
        <v>1</v>
      </c>
      <c r="D19" s="610" t="s">
        <v>298</v>
      </c>
      <c r="E19" s="611"/>
      <c r="F19" s="611"/>
      <c r="G19" s="226">
        <v>21</v>
      </c>
      <c r="H19" s="228">
        <v>1742.9162051126384</v>
      </c>
      <c r="I19" s="229">
        <v>82.99600976726849</v>
      </c>
      <c r="J19" s="226"/>
      <c r="K19" s="612" t="s">
        <v>386</v>
      </c>
      <c r="L19" s="611"/>
      <c r="M19" s="100"/>
      <c r="N19" s="100"/>
      <c r="O19" s="100"/>
      <c r="P19" s="100"/>
      <c r="Q19" s="100"/>
      <c r="R19" s="100"/>
    </row>
    <row r="20" spans="1:18" ht="15.75" customHeight="1">
      <c r="A20" s="615"/>
      <c r="B20" s="616"/>
      <c r="C20" s="226">
        <v>2</v>
      </c>
      <c r="D20" s="610" t="s">
        <v>307</v>
      </c>
      <c r="E20" s="611"/>
      <c r="F20" s="611"/>
      <c r="G20" s="226">
        <v>21</v>
      </c>
      <c r="H20" s="228">
        <v>1733.425645965264</v>
      </c>
      <c r="I20" s="229">
        <v>82.544078379298298</v>
      </c>
      <c r="J20" s="226"/>
      <c r="K20" s="612" t="s">
        <v>386</v>
      </c>
      <c r="L20" s="611"/>
      <c r="M20" s="100"/>
      <c r="N20" s="100"/>
      <c r="O20" s="100"/>
      <c r="P20" s="100"/>
      <c r="Q20" s="100"/>
      <c r="R20" s="100"/>
    </row>
    <row r="21" spans="1:18" ht="15.75" customHeight="1">
      <c r="A21" s="615"/>
      <c r="B21" s="616"/>
      <c r="C21" s="226">
        <v>3</v>
      </c>
      <c r="D21" s="610" t="s">
        <v>308</v>
      </c>
      <c r="E21" s="611"/>
      <c r="F21" s="611"/>
      <c r="G21" s="226">
        <v>23</v>
      </c>
      <c r="H21" s="228">
        <v>1714.1290089228748</v>
      </c>
      <c r="I21" s="229">
        <v>74.527348214038042</v>
      </c>
      <c r="J21" s="226"/>
      <c r="K21" s="612" t="s">
        <v>394</v>
      </c>
      <c r="L21" s="611"/>
      <c r="M21" s="100"/>
      <c r="N21" s="100"/>
      <c r="O21" s="100"/>
      <c r="P21" s="100"/>
      <c r="Q21" s="100"/>
      <c r="R21" s="100"/>
    </row>
    <row r="22" spans="1:18" ht="15.75" customHeight="1">
      <c r="A22" s="615"/>
      <c r="B22" s="616"/>
      <c r="C22" s="226">
        <v>4</v>
      </c>
      <c r="D22" s="610" t="s">
        <v>305</v>
      </c>
      <c r="E22" s="611"/>
      <c r="F22" s="611"/>
      <c r="G22" s="226">
        <v>24</v>
      </c>
      <c r="H22" s="228">
        <v>1767.4224311487835</v>
      </c>
      <c r="I22" s="229">
        <v>73.64260129786598</v>
      </c>
      <c r="J22" s="226"/>
      <c r="K22" s="612" t="s">
        <v>386</v>
      </c>
      <c r="L22" s="611"/>
      <c r="M22" s="100"/>
      <c r="N22" s="100"/>
      <c r="O22" s="100"/>
      <c r="P22" s="100"/>
      <c r="Q22" s="100"/>
      <c r="R22" s="100"/>
    </row>
    <row r="23" spans="1:18" ht="15.75" customHeight="1">
      <c r="A23" s="615"/>
      <c r="B23" s="616"/>
      <c r="C23" s="226">
        <v>5</v>
      </c>
      <c r="D23" s="610" t="s">
        <v>304</v>
      </c>
      <c r="E23" s="611"/>
      <c r="F23" s="611"/>
      <c r="G23" s="228">
        <v>24</v>
      </c>
      <c r="H23" s="228">
        <v>1756.9937104134933</v>
      </c>
      <c r="I23" s="229">
        <v>73.208071267228888</v>
      </c>
      <c r="J23" s="226"/>
      <c r="K23" s="612" t="s">
        <v>386</v>
      </c>
      <c r="L23" s="611"/>
      <c r="M23" s="100"/>
      <c r="N23" s="100"/>
      <c r="O23" s="100"/>
      <c r="P23" s="100"/>
      <c r="Q23" s="100"/>
      <c r="R23" s="100"/>
    </row>
    <row r="24" spans="1:18" ht="15.75" customHeight="1">
      <c r="A24" s="615"/>
      <c r="B24" s="616"/>
      <c r="C24" s="230" t="s">
        <v>367</v>
      </c>
      <c r="D24" s="610" t="s">
        <v>306</v>
      </c>
      <c r="E24" s="611"/>
      <c r="F24" s="611"/>
      <c r="G24" s="226">
        <v>25</v>
      </c>
      <c r="H24" s="228">
        <v>1760.9378238032266</v>
      </c>
      <c r="I24" s="229">
        <v>70.437512952129069</v>
      </c>
      <c r="J24" s="226"/>
      <c r="K24" s="612" t="s">
        <v>386</v>
      </c>
      <c r="L24" s="611"/>
      <c r="M24" s="100"/>
      <c r="N24" s="100"/>
      <c r="O24" s="100"/>
      <c r="P24" s="100"/>
      <c r="Q24" s="100"/>
      <c r="R24" s="100"/>
    </row>
    <row r="25" spans="1:18" ht="15.75" customHeight="1">
      <c r="A25" s="615"/>
      <c r="B25" s="616"/>
      <c r="C25" s="230" t="s">
        <v>368</v>
      </c>
      <c r="D25" s="610" t="s">
        <v>299</v>
      </c>
      <c r="E25" s="611"/>
      <c r="F25" s="611"/>
      <c r="G25" s="226">
        <v>25</v>
      </c>
      <c r="H25" s="228">
        <v>1773.2373432900963</v>
      </c>
      <c r="I25" s="229">
        <v>70.92949373160387</v>
      </c>
      <c r="J25" s="226"/>
      <c r="K25" s="612" t="s">
        <v>386</v>
      </c>
      <c r="L25" s="611"/>
      <c r="M25" s="100"/>
      <c r="N25" s="100"/>
      <c r="O25" s="100"/>
      <c r="P25" s="100"/>
      <c r="Q25" s="100"/>
      <c r="R25" s="100"/>
    </row>
    <row r="26" spans="1:18" ht="15.75" customHeight="1">
      <c r="A26" s="615"/>
      <c r="B26" s="616"/>
      <c r="C26" s="230" t="s">
        <v>369</v>
      </c>
      <c r="D26" s="610" t="s">
        <v>309</v>
      </c>
      <c r="E26" s="611"/>
      <c r="F26" s="611"/>
      <c r="G26" s="226">
        <v>24</v>
      </c>
      <c r="H26" s="228">
        <v>1712.5409967558651</v>
      </c>
      <c r="I26" s="229">
        <v>71.355874864827726</v>
      </c>
      <c r="J26" s="226"/>
      <c r="K26" s="612" t="s">
        <v>394</v>
      </c>
      <c r="L26" s="611"/>
      <c r="M26" s="100"/>
      <c r="N26" s="100"/>
      <c r="O26" s="100"/>
      <c r="P26" s="100"/>
      <c r="Q26" s="100"/>
      <c r="R26" s="100"/>
    </row>
    <row r="27" spans="1:18" ht="15.75" customHeight="1">
      <c r="A27" s="615"/>
      <c r="B27" s="616"/>
      <c r="C27" s="230" t="s">
        <v>370</v>
      </c>
      <c r="D27" s="610"/>
      <c r="E27" s="611"/>
      <c r="F27" s="611"/>
      <c r="G27" s="226"/>
      <c r="H27" s="228"/>
      <c r="I27" s="229"/>
      <c r="J27" s="226"/>
      <c r="K27" s="610"/>
      <c r="L27" s="611"/>
      <c r="M27" s="100"/>
      <c r="N27" s="100"/>
      <c r="O27" s="100"/>
      <c r="P27" s="100"/>
      <c r="Q27" s="100"/>
      <c r="R27" s="100"/>
    </row>
    <row r="28" spans="1:18" ht="15.75" customHeight="1">
      <c r="A28" s="615"/>
      <c r="B28" s="616"/>
      <c r="C28" s="230" t="s">
        <v>371</v>
      </c>
      <c r="D28" s="610"/>
      <c r="E28" s="611"/>
      <c r="F28" s="611"/>
      <c r="G28" s="226"/>
      <c r="H28" s="228"/>
      <c r="I28" s="229"/>
      <c r="J28" s="226"/>
      <c r="K28" s="610"/>
      <c r="L28" s="611"/>
      <c r="M28" s="100"/>
      <c r="N28" s="100"/>
      <c r="O28" s="100"/>
      <c r="P28" s="100"/>
      <c r="Q28" s="100"/>
      <c r="R28" s="100"/>
    </row>
    <row r="29" spans="1:18" ht="15.75" customHeight="1">
      <c r="A29" s="617" t="s">
        <v>395</v>
      </c>
      <c r="B29" s="619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9"/>
      <c r="B30" s="619"/>
      <c r="C30" s="619"/>
      <c r="D30" s="619"/>
      <c r="E30" s="619"/>
      <c r="F30" s="619"/>
      <c r="G30" s="619"/>
      <c r="H30" s="619"/>
      <c r="I30" s="619"/>
      <c r="J30" s="619"/>
      <c r="K30" s="619"/>
      <c r="L30" s="619"/>
    </row>
    <row r="31" spans="1:18" s="107" customFormat="1" ht="16.350000000000001" customHeight="1">
      <c r="A31" s="615" t="s">
        <v>131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15"/>
      <c r="B32" s="221" t="s">
        <v>350</v>
      </c>
      <c r="C32" s="221" t="s">
        <v>351</v>
      </c>
      <c r="D32" s="221" t="s">
        <v>352</v>
      </c>
      <c r="E32" s="221" t="s">
        <v>353</v>
      </c>
      <c r="F32" s="220" t="s">
        <v>271</v>
      </c>
      <c r="G32" s="235" t="s">
        <v>354</v>
      </c>
      <c r="H32" s="223" t="s">
        <v>355</v>
      </c>
      <c r="I32" s="222" t="s">
        <v>356</v>
      </c>
      <c r="J32" s="222" t="s">
        <v>357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16" t="s">
        <v>56</v>
      </c>
      <c r="B33" s="616"/>
      <c r="C33" s="175" t="s">
        <v>358</v>
      </c>
      <c r="D33" s="616" t="s">
        <v>359</v>
      </c>
      <c r="E33" s="618"/>
      <c r="F33" s="618"/>
      <c r="G33" s="175" t="s">
        <v>360</v>
      </c>
      <c r="H33" s="175" t="s">
        <v>361</v>
      </c>
      <c r="I33" s="175" t="s">
        <v>362</v>
      </c>
      <c r="J33" s="175" t="s">
        <v>363</v>
      </c>
      <c r="K33" s="616" t="s">
        <v>364</v>
      </c>
      <c r="L33" s="618"/>
      <c r="M33" s="130"/>
    </row>
    <row r="34" spans="1:18" ht="15.75" customHeight="1">
      <c r="A34" s="615">
        <v>5</v>
      </c>
      <c r="B34" s="616" t="s">
        <v>271</v>
      </c>
      <c r="C34" s="226">
        <v>1</v>
      </c>
      <c r="D34" s="610" t="s">
        <v>288</v>
      </c>
      <c r="E34" s="611"/>
      <c r="F34" s="611"/>
      <c r="G34" s="228">
        <v>17</v>
      </c>
      <c r="H34" s="228">
        <v>1758.1498158880925</v>
      </c>
      <c r="I34" s="229">
        <v>103.4205774051819</v>
      </c>
      <c r="J34" s="440">
        <f>I34-I8</f>
        <v>0.9132780285360127</v>
      </c>
      <c r="K34" s="612" t="s">
        <v>386</v>
      </c>
      <c r="L34" s="611"/>
      <c r="N34" s="100"/>
      <c r="O34" s="100"/>
      <c r="P34" s="100"/>
      <c r="Q34" s="100"/>
      <c r="R34" s="100"/>
    </row>
    <row r="35" spans="1:18" ht="15.75" customHeight="1">
      <c r="A35" s="615"/>
      <c r="B35" s="616"/>
      <c r="C35" s="226">
        <v>2</v>
      </c>
      <c r="D35" s="610" t="s">
        <v>290</v>
      </c>
      <c r="E35" s="611"/>
      <c r="F35" s="611"/>
      <c r="G35" s="228">
        <v>20</v>
      </c>
      <c r="H35" s="228">
        <v>1758.2269372361241</v>
      </c>
      <c r="I35" s="229">
        <v>87.911346861806209</v>
      </c>
      <c r="J35" s="440">
        <f t="shared" ref="J35:J37" si="0">I35-I9</f>
        <v>0.7216470169686886</v>
      </c>
      <c r="K35" s="612" t="s">
        <v>386</v>
      </c>
      <c r="L35" s="611"/>
      <c r="N35" s="100"/>
      <c r="O35" s="100"/>
      <c r="P35" s="100"/>
      <c r="Q35" s="100"/>
      <c r="R35" s="100"/>
    </row>
    <row r="36" spans="1:18" ht="15.75" customHeight="1">
      <c r="A36" s="615"/>
      <c r="B36" s="616"/>
      <c r="C36" s="226">
        <v>3</v>
      </c>
      <c r="D36" s="610" t="s">
        <v>291</v>
      </c>
      <c r="E36" s="611"/>
      <c r="F36" s="611"/>
      <c r="G36" s="228">
        <v>20</v>
      </c>
      <c r="H36" s="228">
        <v>1756.7169718662474</v>
      </c>
      <c r="I36" s="229">
        <v>87.835848593312363</v>
      </c>
      <c r="J36" s="440">
        <f t="shared" si="0"/>
        <v>0.80607676953026441</v>
      </c>
      <c r="K36" s="612" t="s">
        <v>386</v>
      </c>
      <c r="L36" s="611"/>
      <c r="N36" s="100"/>
      <c r="O36" s="100"/>
      <c r="P36" s="100"/>
      <c r="Q36" s="100"/>
      <c r="R36" s="100"/>
    </row>
    <row r="37" spans="1:18" ht="15.75" customHeight="1">
      <c r="A37" s="615"/>
      <c r="B37" s="616"/>
      <c r="C37" s="226">
        <v>4</v>
      </c>
      <c r="D37" s="610" t="s">
        <v>289</v>
      </c>
      <c r="E37" s="611"/>
      <c r="F37" s="611"/>
      <c r="G37" s="228">
        <v>22</v>
      </c>
      <c r="H37" s="228">
        <v>1762.9892963523482</v>
      </c>
      <c r="I37" s="229">
        <v>80.135877106924909</v>
      </c>
      <c r="J37" s="440">
        <f t="shared" si="0"/>
        <v>0.2271733703575336</v>
      </c>
      <c r="K37" s="612" t="s">
        <v>386</v>
      </c>
      <c r="L37" s="611"/>
      <c r="N37" s="100"/>
      <c r="O37" s="100"/>
      <c r="P37" s="100"/>
      <c r="Q37" s="100"/>
      <c r="R37" s="100"/>
    </row>
    <row r="38" spans="1:18" ht="15.75" customHeight="1">
      <c r="A38" s="615"/>
      <c r="B38" s="616"/>
      <c r="C38" s="226">
        <v>5</v>
      </c>
      <c r="D38" s="610" t="s">
        <v>292</v>
      </c>
      <c r="E38" s="611"/>
      <c r="F38" s="611"/>
      <c r="G38" s="228">
        <v>22</v>
      </c>
      <c r="H38" s="228">
        <v>1710.4832886715208</v>
      </c>
      <c r="I38" s="229">
        <v>77.947917404621776</v>
      </c>
      <c r="J38" s="441">
        <f>I38-I17</f>
        <v>5.2147165129155155</v>
      </c>
      <c r="K38" s="620" t="s">
        <v>396</v>
      </c>
      <c r="L38" s="621"/>
      <c r="N38" s="100"/>
      <c r="O38" s="100"/>
      <c r="P38" s="100"/>
      <c r="Q38" s="100"/>
      <c r="R38" s="100"/>
    </row>
    <row r="39" spans="1:18" ht="15.75" customHeight="1">
      <c r="A39" s="615"/>
      <c r="B39" s="616"/>
      <c r="C39" s="230" t="s">
        <v>367</v>
      </c>
      <c r="D39" s="610" t="s">
        <v>273</v>
      </c>
      <c r="E39" s="611"/>
      <c r="F39" s="611"/>
      <c r="G39" s="228">
        <v>26</v>
      </c>
      <c r="H39" s="228">
        <v>1751.0677420434731</v>
      </c>
      <c r="I39" s="229">
        <v>67.348759309364368</v>
      </c>
      <c r="J39" s="440">
        <f>I39-I14</f>
        <v>0.51104848767560895</v>
      </c>
      <c r="K39" s="612" t="s">
        <v>386</v>
      </c>
      <c r="L39" s="611"/>
      <c r="N39" s="100"/>
      <c r="O39" s="100"/>
      <c r="P39" s="100"/>
      <c r="Q39" s="100"/>
      <c r="R39" s="100"/>
    </row>
    <row r="40" spans="1:18" ht="15.75" customHeight="1">
      <c r="A40" s="615"/>
      <c r="B40" s="616"/>
      <c r="C40" s="230" t="s">
        <v>368</v>
      </c>
      <c r="D40" s="610" t="s">
        <v>283</v>
      </c>
      <c r="E40" s="611"/>
      <c r="F40" s="611"/>
      <c r="G40" s="228">
        <v>26</v>
      </c>
      <c r="H40" s="228">
        <v>1752.8465649738948</v>
      </c>
      <c r="I40" s="229">
        <v>67.417175575919018</v>
      </c>
      <c r="J40" s="440">
        <f>I40-I13</f>
        <v>0.80256429637279325</v>
      </c>
      <c r="K40" s="612" t="s">
        <v>386</v>
      </c>
      <c r="L40" s="611"/>
      <c r="N40" s="100"/>
      <c r="O40" s="100"/>
      <c r="P40" s="100"/>
      <c r="Q40" s="100"/>
      <c r="R40" s="100"/>
    </row>
    <row r="41" spans="1:18" ht="15.75" customHeight="1">
      <c r="A41" s="615"/>
      <c r="B41" s="616"/>
      <c r="C41" s="230" t="s">
        <v>369</v>
      </c>
      <c r="D41" s="610" t="s">
        <v>272</v>
      </c>
      <c r="E41" s="611"/>
      <c r="F41" s="611"/>
      <c r="G41" s="228">
        <v>26</v>
      </c>
      <c r="H41" s="228">
        <v>1771.4875938476303</v>
      </c>
      <c r="I41" s="229">
        <v>68.134138224908853</v>
      </c>
      <c r="J41" s="440">
        <f>I41-I15</f>
        <v>0.17467719583422081</v>
      </c>
      <c r="K41" s="612" t="s">
        <v>386</v>
      </c>
      <c r="L41" s="611"/>
      <c r="N41" s="100"/>
      <c r="O41" s="100"/>
      <c r="P41" s="100"/>
      <c r="Q41" s="100"/>
      <c r="R41" s="100"/>
    </row>
    <row r="42" spans="1:18" ht="15.75" customHeight="1">
      <c r="A42" s="615"/>
      <c r="B42" s="616"/>
      <c r="C42" s="230" t="s">
        <v>370</v>
      </c>
      <c r="D42" s="610" t="s">
        <v>282</v>
      </c>
      <c r="E42" s="611"/>
      <c r="F42" s="611"/>
      <c r="G42" s="228">
        <v>25</v>
      </c>
      <c r="H42" s="228">
        <v>1753.9746219928902</v>
      </c>
      <c r="I42" s="229">
        <v>70.158984879715604</v>
      </c>
      <c r="J42" s="440">
        <f>I42-I16</f>
        <v>0.6008985946357086</v>
      </c>
      <c r="K42" s="612" t="s">
        <v>386</v>
      </c>
      <c r="L42" s="611"/>
      <c r="M42" s="100"/>
      <c r="N42" s="100"/>
      <c r="O42" s="100"/>
      <c r="P42" s="100"/>
      <c r="Q42" s="100"/>
      <c r="R42" s="100"/>
    </row>
    <row r="43" spans="1:18" ht="15.75" customHeight="1">
      <c r="A43" s="615"/>
      <c r="B43" s="616"/>
      <c r="C43" s="230" t="s">
        <v>371</v>
      </c>
      <c r="D43" s="610" t="s">
        <v>287</v>
      </c>
      <c r="E43" s="611"/>
      <c r="F43" s="611"/>
      <c r="G43" s="228">
        <v>23</v>
      </c>
      <c r="H43" s="228">
        <v>1759.4485802508673</v>
      </c>
      <c r="I43" s="229">
        <v>76.497764358733349</v>
      </c>
      <c r="J43" s="229"/>
      <c r="K43" s="612" t="s">
        <v>386</v>
      </c>
      <c r="L43" s="611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3" t="s">
        <v>56</v>
      </c>
      <c r="B44" s="613"/>
      <c r="C44" s="233" t="s">
        <v>358</v>
      </c>
      <c r="D44" s="613" t="s">
        <v>359</v>
      </c>
      <c r="E44" s="614"/>
      <c r="F44" s="614"/>
      <c r="G44" s="233" t="s">
        <v>360</v>
      </c>
      <c r="H44" s="233" t="s">
        <v>361</v>
      </c>
      <c r="I44" s="233" t="s">
        <v>362</v>
      </c>
      <c r="J44" s="175" t="s">
        <v>363</v>
      </c>
      <c r="K44" s="613" t="s">
        <v>364</v>
      </c>
      <c r="L44" s="614"/>
      <c r="M44" s="131"/>
    </row>
    <row r="45" spans="1:18" ht="15.75" customHeight="1">
      <c r="A45" s="615">
        <v>6</v>
      </c>
      <c r="B45" s="616" t="s">
        <v>354</v>
      </c>
      <c r="C45" s="226">
        <v>1</v>
      </c>
      <c r="D45" s="610" t="s">
        <v>310</v>
      </c>
      <c r="E45" s="611"/>
      <c r="F45" s="611"/>
      <c r="G45" s="226">
        <v>20</v>
      </c>
      <c r="H45" s="228">
        <v>1708.0508098361865</v>
      </c>
      <c r="I45" s="229">
        <v>85.402540491809319</v>
      </c>
      <c r="J45" s="226"/>
      <c r="K45" s="612" t="s">
        <v>394</v>
      </c>
      <c r="L45" s="611"/>
      <c r="M45" s="100"/>
      <c r="N45" s="100"/>
      <c r="O45" s="100"/>
      <c r="P45" s="100"/>
      <c r="Q45" s="100"/>
      <c r="R45" s="100"/>
    </row>
    <row r="46" spans="1:18" ht="15.75" customHeight="1">
      <c r="A46" s="615"/>
      <c r="B46" s="616"/>
      <c r="C46" s="226">
        <v>2</v>
      </c>
      <c r="D46" s="610" t="s">
        <v>307</v>
      </c>
      <c r="E46" s="611"/>
      <c r="F46" s="611"/>
      <c r="G46" s="226">
        <v>21</v>
      </c>
      <c r="H46" s="228">
        <v>1759.2769338466294</v>
      </c>
      <c r="I46" s="229">
        <v>83.775092087934723</v>
      </c>
      <c r="J46" s="440">
        <f>I46-I20</f>
        <v>1.231013708636425</v>
      </c>
      <c r="K46" s="612" t="s">
        <v>386</v>
      </c>
      <c r="L46" s="611"/>
      <c r="M46" s="100"/>
      <c r="N46" s="100"/>
      <c r="O46" s="100"/>
      <c r="P46" s="100"/>
      <c r="Q46" s="100"/>
      <c r="R46" s="100"/>
    </row>
    <row r="47" spans="1:18" ht="15.75" customHeight="1">
      <c r="A47" s="615"/>
      <c r="B47" s="616"/>
      <c r="C47" s="226">
        <v>3</v>
      </c>
      <c r="D47" s="610" t="s">
        <v>298</v>
      </c>
      <c r="E47" s="611"/>
      <c r="F47" s="611"/>
      <c r="G47" s="226">
        <v>21</v>
      </c>
      <c r="H47" s="228">
        <v>1758.0114433247602</v>
      </c>
      <c r="I47" s="229">
        <v>83.714830634512396</v>
      </c>
      <c r="J47" s="440">
        <f>I47-I19</f>
        <v>0.71882086724390604</v>
      </c>
      <c r="K47" s="612" t="s">
        <v>386</v>
      </c>
      <c r="L47" s="611"/>
      <c r="M47" s="100"/>
      <c r="N47" s="100"/>
      <c r="O47" s="100"/>
      <c r="P47" s="100"/>
      <c r="Q47" s="100"/>
      <c r="R47" s="100"/>
    </row>
    <row r="48" spans="1:18" ht="15.75" customHeight="1">
      <c r="A48" s="615"/>
      <c r="B48" s="616"/>
      <c r="C48" s="226">
        <v>4</v>
      </c>
      <c r="D48" s="610" t="s">
        <v>308</v>
      </c>
      <c r="E48" s="611"/>
      <c r="F48" s="611"/>
      <c r="G48" s="226">
        <v>23</v>
      </c>
      <c r="H48" s="228">
        <v>1761.5043704512443</v>
      </c>
      <c r="I48" s="229">
        <v>76.58714654135845</v>
      </c>
      <c r="J48" s="440">
        <f>I48-I21</f>
        <v>2.0597983273204079</v>
      </c>
      <c r="K48" s="612" t="s">
        <v>386</v>
      </c>
      <c r="L48" s="611"/>
      <c r="M48" s="100"/>
      <c r="N48" s="100"/>
      <c r="O48" s="100"/>
      <c r="P48" s="100"/>
      <c r="Q48" s="100"/>
      <c r="R48" s="100"/>
    </row>
    <row r="49" spans="1:18" ht="15.75" customHeight="1">
      <c r="A49" s="615"/>
      <c r="B49" s="616"/>
      <c r="C49" s="226">
        <v>5</v>
      </c>
      <c r="D49" s="610" t="s">
        <v>305</v>
      </c>
      <c r="E49" s="611"/>
      <c r="F49" s="611"/>
      <c r="G49" s="228">
        <v>24</v>
      </c>
      <c r="H49" s="228">
        <v>1771.0602389714415</v>
      </c>
      <c r="I49" s="229">
        <v>73.79417662381006</v>
      </c>
      <c r="J49" s="440">
        <f>I49-I22</f>
        <v>0.15157532594407996</v>
      </c>
      <c r="K49" s="612" t="s">
        <v>386</v>
      </c>
      <c r="L49" s="611"/>
      <c r="M49" s="100"/>
      <c r="N49" s="100"/>
      <c r="O49" s="100"/>
      <c r="P49" s="100"/>
      <c r="Q49" s="100"/>
      <c r="R49" s="100"/>
    </row>
    <row r="50" spans="1:18" ht="15.75" customHeight="1">
      <c r="A50" s="615"/>
      <c r="B50" s="616"/>
      <c r="C50" s="230" t="s">
        <v>367</v>
      </c>
      <c r="D50" s="610" t="s">
        <v>306</v>
      </c>
      <c r="E50" s="611"/>
      <c r="F50" s="611"/>
      <c r="G50" s="226">
        <v>25</v>
      </c>
      <c r="H50" s="228">
        <v>1768.8853220061108</v>
      </c>
      <c r="I50" s="229">
        <v>70.755412880244435</v>
      </c>
      <c r="J50" s="440">
        <f>I50-I24</f>
        <v>0.31789992811536649</v>
      </c>
      <c r="K50" s="612" t="s">
        <v>386</v>
      </c>
      <c r="L50" s="611"/>
      <c r="M50" s="100"/>
      <c r="N50" s="100"/>
      <c r="O50" s="100"/>
      <c r="P50" s="100"/>
      <c r="Q50" s="100"/>
      <c r="R50" s="100"/>
    </row>
    <row r="51" spans="1:18" ht="15.75" customHeight="1">
      <c r="A51" s="615"/>
      <c r="B51" s="616"/>
      <c r="C51" s="230" t="s">
        <v>368</v>
      </c>
      <c r="D51" s="610" t="s">
        <v>299</v>
      </c>
      <c r="E51" s="611"/>
      <c r="F51" s="611"/>
      <c r="G51" s="226">
        <v>25</v>
      </c>
      <c r="H51" s="228">
        <v>1779.373939646415</v>
      </c>
      <c r="I51" s="229">
        <v>71.174957585856603</v>
      </c>
      <c r="J51" s="440">
        <f>I51-I25</f>
        <v>0.24546385425273343</v>
      </c>
      <c r="K51" s="612" t="s">
        <v>386</v>
      </c>
      <c r="L51" s="611"/>
      <c r="M51" s="100"/>
      <c r="N51" s="100"/>
      <c r="O51" s="100"/>
      <c r="P51" s="100"/>
      <c r="Q51" s="100"/>
      <c r="R51" s="100"/>
    </row>
    <row r="52" spans="1:18" ht="15.75" customHeight="1">
      <c r="A52" s="615"/>
      <c r="B52" s="616"/>
      <c r="C52" s="230" t="s">
        <v>369</v>
      </c>
      <c r="D52" s="610" t="s">
        <v>309</v>
      </c>
      <c r="E52" s="611"/>
      <c r="F52" s="611"/>
      <c r="G52" s="226">
        <v>24</v>
      </c>
      <c r="H52" s="228">
        <v>1757.7871818624239</v>
      </c>
      <c r="I52" s="229">
        <v>73.241132577600993</v>
      </c>
      <c r="J52" s="440">
        <f>I52-I26</f>
        <v>1.8852577127732673</v>
      </c>
      <c r="K52" s="612" t="s">
        <v>386</v>
      </c>
      <c r="L52" s="611"/>
      <c r="M52" s="100"/>
      <c r="N52" s="100"/>
      <c r="O52" s="100"/>
      <c r="P52" s="100"/>
      <c r="Q52" s="100"/>
      <c r="R52" s="100"/>
    </row>
    <row r="53" spans="1:18" ht="15.75" customHeight="1">
      <c r="A53" s="615"/>
      <c r="B53" s="616"/>
      <c r="C53" s="230" t="s">
        <v>370</v>
      </c>
      <c r="D53" s="610" t="s">
        <v>304</v>
      </c>
      <c r="E53" s="611"/>
      <c r="F53" s="611"/>
      <c r="G53" s="226">
        <v>24</v>
      </c>
      <c r="H53" s="228">
        <v>1761.0131567363387</v>
      </c>
      <c r="I53" s="229">
        <v>73.375548197347456</v>
      </c>
      <c r="J53" s="440">
        <f>I53-I23</f>
        <v>0.16747693011856768</v>
      </c>
      <c r="K53" s="612" t="s">
        <v>386</v>
      </c>
      <c r="L53" s="611"/>
      <c r="M53" s="100"/>
      <c r="N53" s="100"/>
      <c r="O53" s="100"/>
      <c r="P53" s="100"/>
      <c r="Q53" s="100"/>
      <c r="R53" s="100"/>
    </row>
    <row r="54" spans="1:18" ht="15.75" customHeight="1">
      <c r="A54" s="615"/>
      <c r="B54" s="616"/>
      <c r="C54" s="230" t="s">
        <v>371</v>
      </c>
      <c r="D54" s="610"/>
      <c r="E54" s="611"/>
      <c r="F54" s="611"/>
      <c r="G54" s="226"/>
      <c r="H54" s="228"/>
      <c r="I54" s="229"/>
      <c r="J54" s="226"/>
      <c r="K54" s="610"/>
      <c r="L54" s="611"/>
      <c r="M54" s="100"/>
      <c r="N54" s="100"/>
      <c r="O54" s="100"/>
      <c r="P54" s="100"/>
      <c r="Q54" s="100"/>
      <c r="R54" s="100"/>
    </row>
    <row r="55" spans="1:18" ht="15.75" customHeight="1">
      <c r="A55" s="617" t="s">
        <v>397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9"/>
      <c r="B56" s="619"/>
      <c r="C56" s="619"/>
      <c r="D56" s="619"/>
      <c r="E56" s="619"/>
      <c r="F56" s="619"/>
      <c r="G56" s="619"/>
      <c r="H56" s="619"/>
      <c r="I56" s="619"/>
      <c r="J56" s="619"/>
      <c r="K56" s="619"/>
      <c r="L56" s="619"/>
    </row>
    <row r="57" spans="1:18" s="107" customFormat="1" ht="16.350000000000001" customHeight="1">
      <c r="A57" s="615" t="s">
        <v>131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15"/>
      <c r="B58" s="221" t="s">
        <v>350</v>
      </c>
      <c r="C58" s="221" t="s">
        <v>351</v>
      </c>
      <c r="D58" s="221" t="s">
        <v>352</v>
      </c>
      <c r="E58" s="221" t="s">
        <v>353</v>
      </c>
      <c r="F58" s="220" t="s">
        <v>271</v>
      </c>
      <c r="G58" s="235" t="s">
        <v>354</v>
      </c>
      <c r="H58" s="223" t="s">
        <v>355</v>
      </c>
      <c r="I58" s="222" t="s">
        <v>356</v>
      </c>
      <c r="J58" s="222" t="s">
        <v>357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16" t="s">
        <v>56</v>
      </c>
      <c r="B59" s="616"/>
      <c r="C59" s="175" t="s">
        <v>358</v>
      </c>
      <c r="D59" s="616" t="s">
        <v>359</v>
      </c>
      <c r="E59" s="618"/>
      <c r="F59" s="618"/>
      <c r="G59" s="175" t="s">
        <v>360</v>
      </c>
      <c r="H59" s="175" t="s">
        <v>361</v>
      </c>
      <c r="I59" s="175" t="s">
        <v>362</v>
      </c>
      <c r="J59" s="175" t="s">
        <v>363</v>
      </c>
      <c r="K59" s="616" t="s">
        <v>364</v>
      </c>
      <c r="L59" s="618"/>
      <c r="M59" s="130"/>
    </row>
    <row r="60" spans="1:18" ht="15.75" customHeight="1">
      <c r="A60" s="615">
        <v>5</v>
      </c>
      <c r="B60" s="616" t="s">
        <v>271</v>
      </c>
      <c r="C60" s="226">
        <v>1</v>
      </c>
      <c r="D60" s="610" t="s">
        <v>288</v>
      </c>
      <c r="E60" s="611"/>
      <c r="F60" s="611"/>
      <c r="G60" s="228">
        <v>17</v>
      </c>
      <c r="H60" s="228">
        <v>1762.4235072243687</v>
      </c>
      <c r="I60" s="229">
        <v>103.67197101319819</v>
      </c>
      <c r="J60" s="440">
        <f>I60-I34</f>
        <v>0.25139360801628641</v>
      </c>
      <c r="K60" s="612" t="s">
        <v>386</v>
      </c>
      <c r="L60" s="611"/>
      <c r="N60" s="100"/>
      <c r="O60" s="100"/>
      <c r="P60" s="100"/>
      <c r="Q60" s="100"/>
      <c r="R60" s="100"/>
    </row>
    <row r="61" spans="1:18" ht="15.75" customHeight="1">
      <c r="A61" s="615"/>
      <c r="B61" s="616"/>
      <c r="C61" s="226">
        <v>2</v>
      </c>
      <c r="D61" s="610" t="s">
        <v>290</v>
      </c>
      <c r="E61" s="611"/>
      <c r="F61" s="611"/>
      <c r="G61" s="228">
        <v>20</v>
      </c>
      <c r="H61" s="228">
        <v>1763.2573444591794</v>
      </c>
      <c r="I61" s="229">
        <v>88.162867222958965</v>
      </c>
      <c r="J61" s="440">
        <f>I61-I35</f>
        <v>0.25152036115275678</v>
      </c>
      <c r="K61" s="612" t="s">
        <v>386</v>
      </c>
      <c r="L61" s="611"/>
      <c r="N61" s="100"/>
      <c r="O61" s="100"/>
      <c r="P61" s="100"/>
      <c r="Q61" s="100"/>
      <c r="R61" s="100"/>
    </row>
    <row r="62" spans="1:18" ht="15.75" customHeight="1">
      <c r="A62" s="615"/>
      <c r="B62" s="616"/>
      <c r="C62" s="226">
        <v>3</v>
      </c>
      <c r="D62" s="610" t="s">
        <v>291</v>
      </c>
      <c r="E62" s="611"/>
      <c r="F62" s="611"/>
      <c r="G62" s="228">
        <v>20</v>
      </c>
      <c r="H62" s="228">
        <v>1761.0277179338907</v>
      </c>
      <c r="I62" s="229">
        <v>88.051385896694555</v>
      </c>
      <c r="J62" s="440">
        <f>I62-I36</f>
        <v>0.21553730338219168</v>
      </c>
      <c r="K62" s="612" t="s">
        <v>386</v>
      </c>
      <c r="L62" s="611"/>
      <c r="N62" s="100"/>
      <c r="O62" s="100"/>
      <c r="P62" s="100"/>
      <c r="Q62" s="100"/>
      <c r="R62" s="100"/>
    </row>
    <row r="63" spans="1:18" ht="15.75" customHeight="1">
      <c r="A63" s="615"/>
      <c r="B63" s="616"/>
      <c r="C63" s="226">
        <v>4</v>
      </c>
      <c r="D63" s="610" t="s">
        <v>292</v>
      </c>
      <c r="E63" s="611"/>
      <c r="F63" s="611"/>
      <c r="G63" s="228">
        <v>21</v>
      </c>
      <c r="H63" s="228">
        <v>1764.6479538227256</v>
      </c>
      <c r="I63" s="229">
        <v>84.030854943939318</v>
      </c>
      <c r="J63" s="440">
        <f>I63-I38</f>
        <v>6.0829375393175411</v>
      </c>
      <c r="K63" s="612" t="s">
        <v>386</v>
      </c>
      <c r="L63" s="611"/>
      <c r="N63" s="100"/>
      <c r="O63" s="100"/>
      <c r="P63" s="100"/>
      <c r="Q63" s="100"/>
      <c r="R63" s="100"/>
    </row>
    <row r="64" spans="1:18" ht="15.75" customHeight="1">
      <c r="A64" s="615"/>
      <c r="B64" s="616"/>
      <c r="C64" s="226">
        <v>5</v>
      </c>
      <c r="D64" s="610" t="s">
        <v>289</v>
      </c>
      <c r="E64" s="611"/>
      <c r="F64" s="611"/>
      <c r="G64" s="228">
        <v>22</v>
      </c>
      <c r="H64" s="228">
        <v>1764.7833678970569</v>
      </c>
      <c r="I64" s="229">
        <v>80.217425813502601</v>
      </c>
      <c r="J64" s="440">
        <f>I64-I37</f>
        <v>8.1548706577692087E-2</v>
      </c>
      <c r="K64" s="612" t="s">
        <v>386</v>
      </c>
      <c r="L64" s="611"/>
      <c r="N64" s="100"/>
      <c r="O64" s="100"/>
      <c r="P64" s="100"/>
      <c r="Q64" s="100"/>
      <c r="R64" s="100"/>
    </row>
    <row r="65" spans="1:18" ht="15.75" customHeight="1">
      <c r="A65" s="615"/>
      <c r="B65" s="616"/>
      <c r="C65" s="230" t="s">
        <v>367</v>
      </c>
      <c r="D65" s="610" t="s">
        <v>283</v>
      </c>
      <c r="E65" s="611"/>
      <c r="F65" s="611"/>
      <c r="G65" s="228">
        <v>26</v>
      </c>
      <c r="H65" s="228">
        <v>1757.559682500319</v>
      </c>
      <c r="I65" s="229">
        <v>67.598449326935338</v>
      </c>
      <c r="J65" s="440">
        <f>I65-I40</f>
        <v>0.18127375101632026</v>
      </c>
      <c r="K65" s="612" t="s">
        <v>386</v>
      </c>
      <c r="L65" s="611"/>
      <c r="N65" s="100"/>
      <c r="O65" s="100"/>
      <c r="P65" s="100"/>
      <c r="Q65" s="100"/>
      <c r="R65" s="100"/>
    </row>
    <row r="66" spans="1:18" ht="15.75" customHeight="1">
      <c r="A66" s="615"/>
      <c r="B66" s="616"/>
      <c r="C66" s="230" t="s">
        <v>368</v>
      </c>
      <c r="D66" s="610" t="s">
        <v>273</v>
      </c>
      <c r="E66" s="611"/>
      <c r="F66" s="611"/>
      <c r="G66" s="228">
        <v>25</v>
      </c>
      <c r="H66" s="228">
        <v>1757.755514451512</v>
      </c>
      <c r="I66" s="229">
        <v>70.310220578060466</v>
      </c>
      <c r="J66" s="440">
        <f>I66-I39</f>
        <v>2.9614612686960982</v>
      </c>
      <c r="K66" s="612" t="s">
        <v>398</v>
      </c>
      <c r="L66" s="611"/>
      <c r="N66" s="100"/>
      <c r="O66" s="100"/>
      <c r="P66" s="100"/>
      <c r="Q66" s="100"/>
      <c r="R66" s="100"/>
    </row>
    <row r="67" spans="1:18" ht="15.75" customHeight="1">
      <c r="A67" s="615"/>
      <c r="B67" s="616"/>
      <c r="C67" s="230" t="s">
        <v>369</v>
      </c>
      <c r="D67" s="610" t="s">
        <v>272</v>
      </c>
      <c r="E67" s="611"/>
      <c r="F67" s="611"/>
      <c r="G67" s="228">
        <v>25</v>
      </c>
      <c r="H67" s="228">
        <v>1772.382821184847</v>
      </c>
      <c r="I67" s="229">
        <v>70.895312847393882</v>
      </c>
      <c r="J67" s="440">
        <f>I67-I41</f>
        <v>2.7611746224850293</v>
      </c>
      <c r="K67" s="612" t="s">
        <v>398</v>
      </c>
      <c r="L67" s="611"/>
      <c r="N67" s="100"/>
      <c r="O67" s="100"/>
      <c r="P67" s="100"/>
      <c r="Q67" s="100"/>
      <c r="R67" s="100"/>
    </row>
    <row r="68" spans="1:18" ht="15.75" customHeight="1">
      <c r="A68" s="615"/>
      <c r="B68" s="616"/>
      <c r="C68" s="230" t="s">
        <v>370</v>
      </c>
      <c r="D68" s="610" t="s">
        <v>285</v>
      </c>
      <c r="E68" s="611"/>
      <c r="F68" s="611"/>
      <c r="G68" s="228">
        <v>23</v>
      </c>
      <c r="H68" s="228">
        <v>1763.4847078838118</v>
      </c>
      <c r="I68" s="229">
        <v>76.673248168861392</v>
      </c>
      <c r="J68" s="440"/>
      <c r="K68" s="612" t="s">
        <v>386</v>
      </c>
      <c r="L68" s="611"/>
      <c r="M68" s="100"/>
      <c r="N68" s="100"/>
      <c r="O68" s="100"/>
      <c r="P68" s="100"/>
      <c r="Q68" s="100"/>
      <c r="R68" s="100"/>
    </row>
    <row r="69" spans="1:18" ht="15.75" customHeight="1">
      <c r="A69" s="615"/>
      <c r="B69" s="616"/>
      <c r="C69" s="230" t="s">
        <v>371</v>
      </c>
      <c r="D69" s="610" t="s">
        <v>287</v>
      </c>
      <c r="E69" s="611"/>
      <c r="F69" s="611"/>
      <c r="G69" s="228">
        <v>23</v>
      </c>
      <c r="H69" s="228">
        <v>1763.5509823680979</v>
      </c>
      <c r="I69" s="229">
        <v>76.676129668178163</v>
      </c>
      <c r="J69" s="440">
        <f>I69-I43</f>
        <v>0.1783653094448141</v>
      </c>
      <c r="K69" s="612" t="s">
        <v>386</v>
      </c>
      <c r="L69" s="611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13" t="s">
        <v>56</v>
      </c>
      <c r="B70" s="613"/>
      <c r="C70" s="233" t="s">
        <v>358</v>
      </c>
      <c r="D70" s="613" t="s">
        <v>359</v>
      </c>
      <c r="E70" s="614"/>
      <c r="F70" s="614"/>
      <c r="G70" s="233" t="s">
        <v>360</v>
      </c>
      <c r="H70" s="233" t="s">
        <v>361</v>
      </c>
      <c r="I70" s="233" t="s">
        <v>362</v>
      </c>
      <c r="J70" s="175" t="s">
        <v>363</v>
      </c>
      <c r="K70" s="613" t="s">
        <v>364</v>
      </c>
      <c r="L70" s="614"/>
      <c r="M70" s="131"/>
    </row>
    <row r="71" spans="1:18" ht="15.75" customHeight="1">
      <c r="A71" s="615">
        <v>6</v>
      </c>
      <c r="B71" s="616" t="s">
        <v>354</v>
      </c>
      <c r="C71" s="226">
        <v>1</v>
      </c>
      <c r="D71" s="610" t="s">
        <v>310</v>
      </c>
      <c r="E71" s="611"/>
      <c r="F71" s="611"/>
      <c r="G71" s="226">
        <v>20</v>
      </c>
      <c r="H71" s="228">
        <v>1761.0167499003487</v>
      </c>
      <c r="I71" s="229">
        <v>88.050837495017433</v>
      </c>
      <c r="J71" s="440">
        <f>I71-I45</f>
        <v>2.6482970032081141</v>
      </c>
      <c r="K71" s="612" t="s">
        <v>386</v>
      </c>
      <c r="L71" s="611"/>
      <c r="M71" s="100"/>
      <c r="N71" s="100"/>
      <c r="O71" s="100"/>
      <c r="P71" s="100"/>
      <c r="Q71" s="100"/>
      <c r="R71" s="100"/>
    </row>
    <row r="72" spans="1:18" ht="15.75" customHeight="1">
      <c r="A72" s="615"/>
      <c r="B72" s="616"/>
      <c r="C72" s="226">
        <v>2</v>
      </c>
      <c r="D72" s="610" t="s">
        <v>298</v>
      </c>
      <c r="E72" s="611"/>
      <c r="F72" s="611"/>
      <c r="G72" s="226">
        <v>21</v>
      </c>
      <c r="H72" s="228">
        <v>1760.6530827297488</v>
      </c>
      <c r="I72" s="229">
        <v>83.840622987130899</v>
      </c>
      <c r="J72" s="440">
        <f>I72-I47</f>
        <v>0.12579235261850386</v>
      </c>
      <c r="K72" s="612" t="s">
        <v>386</v>
      </c>
      <c r="L72" s="611"/>
      <c r="M72" s="100"/>
      <c r="N72" s="100"/>
      <c r="O72" s="100"/>
      <c r="P72" s="100"/>
      <c r="Q72" s="100"/>
      <c r="R72" s="100"/>
    </row>
    <row r="73" spans="1:18" ht="15.75" customHeight="1">
      <c r="A73" s="615"/>
      <c r="B73" s="616"/>
      <c r="C73" s="226">
        <v>3</v>
      </c>
      <c r="D73" s="610" t="s">
        <v>308</v>
      </c>
      <c r="E73" s="611"/>
      <c r="F73" s="611"/>
      <c r="G73" s="226">
        <v>23</v>
      </c>
      <c r="H73" s="228">
        <v>1764.0181543702708</v>
      </c>
      <c r="I73" s="229">
        <v>76.696441494359618</v>
      </c>
      <c r="J73" s="440">
        <f>I73-I48</f>
        <v>0.10929495300116798</v>
      </c>
      <c r="K73" s="612" t="s">
        <v>386</v>
      </c>
      <c r="L73" s="611"/>
      <c r="M73" s="100"/>
      <c r="N73" s="100"/>
      <c r="O73" s="100"/>
      <c r="P73" s="100"/>
      <c r="Q73" s="100"/>
      <c r="R73" s="100"/>
    </row>
    <row r="74" spans="1:18" ht="15.75" customHeight="1">
      <c r="A74" s="615"/>
      <c r="B74" s="616"/>
      <c r="C74" s="226">
        <v>4</v>
      </c>
      <c r="D74" s="610" t="s">
        <v>305</v>
      </c>
      <c r="E74" s="611"/>
      <c r="F74" s="611"/>
      <c r="G74" s="226">
        <v>24</v>
      </c>
      <c r="H74" s="228">
        <v>1772.3729140843982</v>
      </c>
      <c r="I74" s="229">
        <v>73.848871420183258</v>
      </c>
      <c r="J74" s="440">
        <f>I74-I49</f>
        <v>5.4694796373198074E-2</v>
      </c>
      <c r="K74" s="612" t="s">
        <v>386</v>
      </c>
      <c r="L74" s="611"/>
      <c r="M74" s="100"/>
      <c r="N74" s="100"/>
      <c r="O74" s="100"/>
      <c r="P74" s="100"/>
      <c r="Q74" s="100"/>
      <c r="R74" s="100"/>
    </row>
    <row r="75" spans="1:18" ht="15.75" customHeight="1">
      <c r="A75" s="615"/>
      <c r="B75" s="616"/>
      <c r="C75" s="226">
        <v>5</v>
      </c>
      <c r="D75" s="610" t="s">
        <v>304</v>
      </c>
      <c r="E75" s="611"/>
      <c r="F75" s="611"/>
      <c r="G75" s="228">
        <v>24</v>
      </c>
      <c r="H75" s="228">
        <v>1762.8536486512407</v>
      </c>
      <c r="I75" s="229">
        <v>73.452235360468379</v>
      </c>
      <c r="J75" s="440">
        <f>I75-I53</f>
        <v>7.6687163120922719E-2</v>
      </c>
      <c r="K75" s="612" t="s">
        <v>386</v>
      </c>
      <c r="L75" s="611"/>
      <c r="M75" s="100"/>
      <c r="N75" s="100"/>
      <c r="O75" s="100"/>
      <c r="P75" s="100"/>
      <c r="Q75" s="100"/>
      <c r="R75" s="100"/>
    </row>
    <row r="76" spans="1:18" ht="15.75" customHeight="1">
      <c r="A76" s="615"/>
      <c r="B76" s="616"/>
      <c r="C76" s="230" t="s">
        <v>367</v>
      </c>
      <c r="D76" s="610" t="s">
        <v>306</v>
      </c>
      <c r="E76" s="611"/>
      <c r="F76" s="611"/>
      <c r="G76" s="226">
        <v>25</v>
      </c>
      <c r="H76" s="228">
        <v>1771.2029333100779</v>
      </c>
      <c r="I76" s="229">
        <v>70.84811733240312</v>
      </c>
      <c r="J76" s="440">
        <f>I76-I50</f>
        <v>9.2704452158685058E-2</v>
      </c>
      <c r="K76" s="612" t="s">
        <v>386</v>
      </c>
      <c r="L76" s="611"/>
      <c r="M76" s="100"/>
      <c r="N76" s="100"/>
      <c r="O76" s="100"/>
      <c r="P76" s="100"/>
      <c r="Q76" s="100"/>
      <c r="R76" s="100"/>
    </row>
    <row r="77" spans="1:18" ht="15.75" customHeight="1">
      <c r="A77" s="615"/>
      <c r="B77" s="616"/>
      <c r="C77" s="230" t="s">
        <v>368</v>
      </c>
      <c r="D77" s="610" t="s">
        <v>299</v>
      </c>
      <c r="E77" s="611"/>
      <c r="F77" s="611"/>
      <c r="G77" s="226">
        <v>25</v>
      </c>
      <c r="H77" s="228">
        <v>1780.8563535488413</v>
      </c>
      <c r="I77" s="229">
        <v>71.234254141953656</v>
      </c>
      <c r="J77" s="440">
        <f>I77-I51</f>
        <v>5.9296556097052644E-2</v>
      </c>
      <c r="K77" s="612" t="s">
        <v>386</v>
      </c>
      <c r="L77" s="611"/>
      <c r="M77" s="100"/>
      <c r="N77" s="100"/>
      <c r="O77" s="100"/>
      <c r="P77" s="100"/>
      <c r="Q77" s="100"/>
      <c r="R77" s="100"/>
    </row>
    <row r="78" spans="1:18" ht="15.75" customHeight="1">
      <c r="A78" s="615"/>
      <c r="B78" s="616"/>
      <c r="C78" s="230" t="s">
        <v>369</v>
      </c>
      <c r="D78" s="610" t="s">
        <v>309</v>
      </c>
      <c r="E78" s="611"/>
      <c r="F78" s="611"/>
      <c r="G78" s="226">
        <v>24</v>
      </c>
      <c r="H78" s="228">
        <v>1762.1025052000091</v>
      </c>
      <c r="I78" s="229">
        <v>73.420937716667041</v>
      </c>
      <c r="J78" s="440">
        <f>I78-I52</f>
        <v>0.17980513906604756</v>
      </c>
      <c r="K78" s="612" t="s">
        <v>386</v>
      </c>
      <c r="L78" s="611"/>
      <c r="M78" s="100"/>
      <c r="N78" s="100"/>
      <c r="O78" s="100"/>
      <c r="P78" s="100"/>
      <c r="Q78" s="100"/>
      <c r="R78" s="100"/>
    </row>
    <row r="79" spans="1:18" ht="15.75" customHeight="1">
      <c r="A79" s="615"/>
      <c r="B79" s="616"/>
      <c r="C79" s="230" t="s">
        <v>370</v>
      </c>
      <c r="D79" s="610"/>
      <c r="E79" s="611"/>
      <c r="F79" s="611"/>
      <c r="G79" s="226"/>
      <c r="H79" s="228"/>
      <c r="I79" s="229"/>
      <c r="J79" s="440"/>
      <c r="K79" s="610"/>
      <c r="L79" s="611"/>
      <c r="M79" s="100"/>
      <c r="N79" s="100"/>
      <c r="O79" s="100"/>
      <c r="P79" s="100"/>
      <c r="Q79" s="100"/>
      <c r="R79" s="100"/>
    </row>
    <row r="80" spans="1:18" ht="15.75" customHeight="1">
      <c r="A80" s="615"/>
      <c r="B80" s="616"/>
      <c r="C80" s="230" t="s">
        <v>371</v>
      </c>
      <c r="D80" s="610"/>
      <c r="E80" s="611"/>
      <c r="F80" s="611"/>
      <c r="G80" s="226"/>
      <c r="H80" s="228"/>
      <c r="I80" s="229"/>
      <c r="J80" s="440"/>
      <c r="K80" s="610"/>
      <c r="L80" s="611"/>
      <c r="M80" s="100"/>
      <c r="N80" s="100"/>
      <c r="O80" s="100"/>
      <c r="P80" s="100"/>
      <c r="Q80" s="100"/>
      <c r="R80" s="100"/>
    </row>
    <row r="81" spans="1:18" ht="15.75" customHeight="1">
      <c r="A81" s="617" t="s">
        <v>399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9"/>
      <c r="B82" s="619"/>
      <c r="C82" s="619"/>
      <c r="D82" s="619"/>
      <c r="E82" s="619"/>
      <c r="F82" s="619"/>
      <c r="G82" s="619"/>
      <c r="H82" s="619"/>
      <c r="I82" s="619"/>
      <c r="J82" s="619"/>
      <c r="K82" s="619"/>
      <c r="L82" s="619"/>
    </row>
    <row r="83" spans="1:18" s="107" customFormat="1" ht="16.350000000000001" customHeight="1">
      <c r="A83" s="615" t="s">
        <v>131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15"/>
      <c r="B84" s="221" t="s">
        <v>350</v>
      </c>
      <c r="C84" s="221" t="s">
        <v>351</v>
      </c>
      <c r="D84" s="221" t="s">
        <v>352</v>
      </c>
      <c r="E84" s="221" t="s">
        <v>353</v>
      </c>
      <c r="F84" s="220" t="s">
        <v>271</v>
      </c>
      <c r="G84" s="235" t="s">
        <v>354</v>
      </c>
      <c r="H84" s="223" t="s">
        <v>355</v>
      </c>
      <c r="I84" s="222" t="s">
        <v>356</v>
      </c>
      <c r="J84" s="222" t="s">
        <v>357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16" t="s">
        <v>56</v>
      </c>
      <c r="B85" s="616"/>
      <c r="C85" s="175" t="s">
        <v>358</v>
      </c>
      <c r="D85" s="616" t="s">
        <v>359</v>
      </c>
      <c r="E85" s="618"/>
      <c r="F85" s="618"/>
      <c r="G85" s="175" t="s">
        <v>360</v>
      </c>
      <c r="H85" s="175" t="s">
        <v>361</v>
      </c>
      <c r="I85" s="175" t="s">
        <v>362</v>
      </c>
      <c r="J85" s="175" t="s">
        <v>363</v>
      </c>
      <c r="K85" s="616" t="s">
        <v>364</v>
      </c>
      <c r="L85" s="618"/>
      <c r="M85" s="130"/>
    </row>
    <row r="86" spans="1:18" ht="15.75" customHeight="1">
      <c r="A86" s="615">
        <v>5</v>
      </c>
      <c r="B86" s="616" t="s">
        <v>271</v>
      </c>
      <c r="C86" s="226">
        <v>1</v>
      </c>
      <c r="D86" s="610" t="s">
        <v>288</v>
      </c>
      <c r="E86" s="611"/>
      <c r="F86" s="611"/>
      <c r="G86" s="228">
        <v>17</v>
      </c>
      <c r="H86" s="228">
        <v>1762.7862674029498</v>
      </c>
      <c r="I86" s="229">
        <v>103.69330984723236</v>
      </c>
      <c r="J86" s="440">
        <f>I86-I60</f>
        <v>2.133883403416803E-2</v>
      </c>
      <c r="K86" s="612" t="s">
        <v>386</v>
      </c>
      <c r="L86" s="611"/>
      <c r="N86" s="100"/>
      <c r="O86" s="100"/>
      <c r="P86" s="100"/>
      <c r="Q86" s="100"/>
      <c r="R86" s="100"/>
    </row>
    <row r="87" spans="1:18" ht="15.75" customHeight="1">
      <c r="A87" s="615"/>
      <c r="B87" s="616"/>
      <c r="C87" s="226">
        <v>2</v>
      </c>
      <c r="D87" s="610" t="s">
        <v>290</v>
      </c>
      <c r="E87" s="611"/>
      <c r="F87" s="611"/>
      <c r="G87" s="228">
        <v>20</v>
      </c>
      <c r="H87" s="228">
        <v>1764.5448846778415</v>
      </c>
      <c r="I87" s="229">
        <v>88.227244233892065</v>
      </c>
      <c r="J87" s="440">
        <f>I87-I61</f>
        <v>6.4377010933100109E-2</v>
      </c>
      <c r="K87" s="612" t="s">
        <v>386</v>
      </c>
      <c r="L87" s="611"/>
      <c r="N87" s="100"/>
      <c r="O87" s="100"/>
      <c r="P87" s="100"/>
      <c r="Q87" s="100"/>
      <c r="R87" s="100"/>
    </row>
    <row r="88" spans="1:18" ht="15.75" customHeight="1">
      <c r="A88" s="615"/>
      <c r="B88" s="616"/>
      <c r="C88" s="226">
        <v>3</v>
      </c>
      <c r="D88" s="610" t="s">
        <v>291</v>
      </c>
      <c r="E88" s="611"/>
      <c r="F88" s="611"/>
      <c r="G88" s="228">
        <v>20</v>
      </c>
      <c r="H88" s="228">
        <v>1762.6981570091964</v>
      </c>
      <c r="I88" s="229">
        <v>88.134907850459825</v>
      </c>
      <c r="J88" s="440">
        <f>I88-I62</f>
        <v>8.3521953765270496E-2</v>
      </c>
      <c r="K88" s="612" t="s">
        <v>386</v>
      </c>
      <c r="L88" s="611"/>
      <c r="N88" s="100"/>
      <c r="O88" s="100"/>
      <c r="P88" s="100"/>
      <c r="Q88" s="100"/>
      <c r="R88" s="100"/>
    </row>
    <row r="89" spans="1:18" ht="15.75" customHeight="1">
      <c r="A89" s="615"/>
      <c r="B89" s="616"/>
      <c r="C89" s="226">
        <v>4</v>
      </c>
      <c r="D89" s="610" t="s">
        <v>292</v>
      </c>
      <c r="E89" s="611"/>
      <c r="F89" s="611"/>
      <c r="G89" s="228">
        <v>21</v>
      </c>
      <c r="H89" s="228">
        <v>1765.4482400581805</v>
      </c>
      <c r="I89" s="229">
        <v>84.068963812294314</v>
      </c>
      <c r="J89" s="440">
        <f t="shared" ref="J89:J95" si="1">I89-I63</f>
        <v>3.8108868354996162E-2</v>
      </c>
      <c r="K89" s="612" t="s">
        <v>386</v>
      </c>
      <c r="L89" s="611"/>
      <c r="N89" s="100"/>
      <c r="O89" s="100"/>
      <c r="P89" s="100"/>
      <c r="Q89" s="100"/>
      <c r="R89" s="100"/>
    </row>
    <row r="90" spans="1:18" ht="15.75" customHeight="1">
      <c r="A90" s="615"/>
      <c r="B90" s="616"/>
      <c r="C90" s="226">
        <v>5</v>
      </c>
      <c r="D90" s="610" t="s">
        <v>289</v>
      </c>
      <c r="E90" s="611"/>
      <c r="F90" s="611"/>
      <c r="G90" s="228">
        <v>22</v>
      </c>
      <c r="H90" s="228">
        <v>1765.8817611792076</v>
      </c>
      <c r="I90" s="229">
        <v>80.267352780873082</v>
      </c>
      <c r="J90" s="440">
        <f t="shared" si="1"/>
        <v>4.9926967370481634E-2</v>
      </c>
      <c r="K90" s="612" t="s">
        <v>386</v>
      </c>
      <c r="L90" s="611"/>
      <c r="N90" s="100"/>
      <c r="O90" s="100"/>
      <c r="P90" s="100"/>
      <c r="Q90" s="100"/>
      <c r="R90" s="100"/>
    </row>
    <row r="91" spans="1:18" ht="15.75" customHeight="1">
      <c r="A91" s="615"/>
      <c r="B91" s="616"/>
      <c r="C91" s="230" t="s">
        <v>367</v>
      </c>
      <c r="D91" s="610" t="s">
        <v>283</v>
      </c>
      <c r="E91" s="611"/>
      <c r="F91" s="611"/>
      <c r="G91" s="228">
        <v>26</v>
      </c>
      <c r="H91" s="228">
        <v>1759.9645482752553</v>
      </c>
      <c r="I91" s="229">
        <v>67.690944164432921</v>
      </c>
      <c r="J91" s="440">
        <f>I91-I65</f>
        <v>9.2494837497582694E-2</v>
      </c>
      <c r="K91" s="612" t="s">
        <v>386</v>
      </c>
      <c r="L91" s="611"/>
      <c r="N91" s="100"/>
      <c r="O91" s="100"/>
      <c r="P91" s="100"/>
      <c r="Q91" s="100"/>
      <c r="R91" s="100"/>
    </row>
    <row r="92" spans="1:18" ht="15.75" customHeight="1">
      <c r="A92" s="615"/>
      <c r="B92" s="616"/>
      <c r="C92" s="230" t="s">
        <v>368</v>
      </c>
      <c r="D92" s="610" t="s">
        <v>273</v>
      </c>
      <c r="E92" s="611"/>
      <c r="F92" s="611"/>
      <c r="G92" s="228">
        <v>25</v>
      </c>
      <c r="H92" s="228">
        <v>1760.4982877192826</v>
      </c>
      <c r="I92" s="229">
        <v>70.419931508771285</v>
      </c>
      <c r="J92" s="440">
        <f>I92-I66</f>
        <v>0.10971093071081839</v>
      </c>
      <c r="K92" s="612" t="s">
        <v>386</v>
      </c>
      <c r="L92" s="611"/>
      <c r="N92" s="100"/>
      <c r="O92" s="100"/>
      <c r="P92" s="100"/>
      <c r="Q92" s="100"/>
      <c r="R92" s="100"/>
    </row>
    <row r="93" spans="1:18" ht="15.75" customHeight="1">
      <c r="A93" s="615"/>
      <c r="B93" s="616"/>
      <c r="C93" s="230" t="s">
        <v>369</v>
      </c>
      <c r="D93" s="610" t="s">
        <v>272</v>
      </c>
      <c r="E93" s="611"/>
      <c r="F93" s="611"/>
      <c r="G93" s="228">
        <v>25</v>
      </c>
      <c r="H93" s="228">
        <v>1772.7870465955637</v>
      </c>
      <c r="I93" s="229">
        <v>70.911481863822544</v>
      </c>
      <c r="J93" s="440">
        <f t="shared" si="1"/>
        <v>1.616901642866253E-2</v>
      </c>
      <c r="K93" s="612" t="s">
        <v>386</v>
      </c>
      <c r="L93" s="611"/>
      <c r="N93" s="100"/>
      <c r="O93" s="100"/>
      <c r="P93" s="100"/>
      <c r="Q93" s="100"/>
      <c r="R93" s="100"/>
    </row>
    <row r="94" spans="1:18" ht="15.75" customHeight="1">
      <c r="A94" s="615"/>
      <c r="B94" s="616"/>
      <c r="C94" s="230" t="s">
        <v>370</v>
      </c>
      <c r="D94" s="610" t="s">
        <v>285</v>
      </c>
      <c r="E94" s="611"/>
      <c r="F94" s="611"/>
      <c r="G94" s="228">
        <v>23</v>
      </c>
      <c r="H94" s="228">
        <v>1764.4591764199868</v>
      </c>
      <c r="I94" s="229">
        <v>76.71561636608638</v>
      </c>
      <c r="J94" s="440">
        <f t="shared" si="1"/>
        <v>4.236819722498808E-2</v>
      </c>
      <c r="K94" s="612" t="s">
        <v>386</v>
      </c>
      <c r="L94" s="611"/>
      <c r="M94" s="100"/>
      <c r="N94" s="100"/>
      <c r="O94" s="100"/>
      <c r="P94" s="100"/>
      <c r="Q94" s="100"/>
      <c r="R94" s="100"/>
    </row>
    <row r="95" spans="1:18" ht="15.75" customHeight="1">
      <c r="A95" s="615"/>
      <c r="B95" s="616"/>
      <c r="C95" s="230" t="s">
        <v>371</v>
      </c>
      <c r="D95" s="610" t="s">
        <v>287</v>
      </c>
      <c r="E95" s="611"/>
      <c r="F95" s="611"/>
      <c r="G95" s="228">
        <v>23</v>
      </c>
      <c r="H95" s="228">
        <v>1764.6272053580226</v>
      </c>
      <c r="I95" s="229">
        <v>76.722921972087946</v>
      </c>
      <c r="J95" s="440">
        <f t="shared" si="1"/>
        <v>4.6792303909782618E-2</v>
      </c>
      <c r="K95" s="612" t="s">
        <v>386</v>
      </c>
      <c r="L95" s="611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13" t="s">
        <v>56</v>
      </c>
      <c r="B96" s="613"/>
      <c r="C96" s="233" t="s">
        <v>358</v>
      </c>
      <c r="D96" s="613" t="s">
        <v>359</v>
      </c>
      <c r="E96" s="614"/>
      <c r="F96" s="614"/>
      <c r="G96" s="233" t="s">
        <v>360</v>
      </c>
      <c r="H96" s="233" t="s">
        <v>361</v>
      </c>
      <c r="I96" s="233" t="s">
        <v>362</v>
      </c>
      <c r="J96" s="175" t="s">
        <v>363</v>
      </c>
      <c r="K96" s="613" t="s">
        <v>364</v>
      </c>
      <c r="L96" s="614"/>
      <c r="M96" s="131"/>
    </row>
    <row r="97" spans="1:18" ht="15.75" customHeight="1">
      <c r="A97" s="615">
        <v>6</v>
      </c>
      <c r="B97" s="616" t="s">
        <v>354</v>
      </c>
      <c r="C97" s="226">
        <v>1</v>
      </c>
      <c r="D97" s="610" t="s">
        <v>310</v>
      </c>
      <c r="E97" s="611"/>
      <c r="F97" s="611"/>
      <c r="G97" s="226">
        <v>20</v>
      </c>
      <c r="H97" s="228">
        <v>1762.0758483033878</v>
      </c>
      <c r="I97" s="229">
        <v>88.103792415169409</v>
      </c>
      <c r="J97" s="440">
        <f t="shared" ref="J97:J102" si="2">I97-I71</f>
        <v>5.2954920151975671E-2</v>
      </c>
      <c r="K97" s="612" t="s">
        <v>386</v>
      </c>
      <c r="L97" s="611"/>
      <c r="M97" s="100"/>
      <c r="N97" s="100"/>
      <c r="O97" s="100"/>
      <c r="P97" s="100"/>
      <c r="Q97" s="100"/>
      <c r="R97" s="100"/>
    </row>
    <row r="98" spans="1:18" ht="15.75" customHeight="1">
      <c r="A98" s="615"/>
      <c r="B98" s="616"/>
      <c r="C98" s="226">
        <v>2</v>
      </c>
      <c r="D98" s="610" t="s">
        <v>298</v>
      </c>
      <c r="E98" s="611"/>
      <c r="F98" s="611"/>
      <c r="G98" s="226">
        <v>21</v>
      </c>
      <c r="H98" s="228">
        <v>1761.5160349854227</v>
      </c>
      <c r="I98" s="229">
        <v>83.881715951686786</v>
      </c>
      <c r="J98" s="440">
        <f t="shared" si="2"/>
        <v>4.1092964555886624E-2</v>
      </c>
      <c r="K98" s="612" t="s">
        <v>386</v>
      </c>
      <c r="L98" s="611"/>
      <c r="M98" s="100"/>
      <c r="N98" s="100"/>
      <c r="O98" s="100"/>
      <c r="P98" s="100"/>
      <c r="Q98" s="100"/>
      <c r="R98" s="100"/>
    </row>
    <row r="99" spans="1:18" ht="15.75" customHeight="1">
      <c r="A99" s="615"/>
      <c r="B99" s="616"/>
      <c r="C99" s="226">
        <v>3</v>
      </c>
      <c r="D99" s="610" t="s">
        <v>308</v>
      </c>
      <c r="E99" s="611"/>
      <c r="F99" s="611"/>
      <c r="G99" s="226">
        <v>23</v>
      </c>
      <c r="H99" s="228">
        <v>1764.389550770577</v>
      </c>
      <c r="I99" s="229">
        <v>76.712589163938119</v>
      </c>
      <c r="J99" s="440">
        <f t="shared" si="2"/>
        <v>1.6147669578501223E-2</v>
      </c>
      <c r="K99" s="612" t="s">
        <v>386</v>
      </c>
      <c r="L99" s="611"/>
      <c r="M99" s="100"/>
      <c r="N99" s="100"/>
      <c r="O99" s="100"/>
      <c r="P99" s="100"/>
      <c r="Q99" s="100"/>
      <c r="R99" s="100"/>
    </row>
    <row r="100" spans="1:18" ht="15.75" customHeight="1">
      <c r="A100" s="615"/>
      <c r="B100" s="616"/>
      <c r="C100" s="226">
        <v>4</v>
      </c>
      <c r="D100" s="610" t="s">
        <v>305</v>
      </c>
      <c r="E100" s="611"/>
      <c r="F100" s="611"/>
      <c r="G100" s="226">
        <v>24</v>
      </c>
      <c r="H100" s="228">
        <v>1772.3262032085565</v>
      </c>
      <c r="I100" s="229">
        <v>73.846925133689851</v>
      </c>
      <c r="J100" s="440">
        <f t="shared" si="2"/>
        <v>-1.9462864934070012E-3</v>
      </c>
      <c r="K100" s="612" t="s">
        <v>386</v>
      </c>
      <c r="L100" s="611"/>
      <c r="M100" s="100"/>
      <c r="N100" s="100"/>
      <c r="O100" s="100"/>
      <c r="P100" s="100"/>
      <c r="Q100" s="100"/>
      <c r="R100" s="100"/>
    </row>
    <row r="101" spans="1:18" ht="15.75" customHeight="1">
      <c r="A101" s="615"/>
      <c r="B101" s="616"/>
      <c r="C101" s="226">
        <v>5</v>
      </c>
      <c r="D101" s="610" t="s">
        <v>304</v>
      </c>
      <c r="E101" s="611"/>
      <c r="F101" s="611"/>
      <c r="G101" s="228">
        <v>24</v>
      </c>
      <c r="H101" s="228">
        <v>1762.8655633643159</v>
      </c>
      <c r="I101" s="229">
        <v>73.452731806846501</v>
      </c>
      <c r="J101" s="440">
        <f t="shared" si="2"/>
        <v>4.9644637812207293E-4</v>
      </c>
      <c r="K101" s="612" t="s">
        <v>386</v>
      </c>
      <c r="L101" s="611"/>
      <c r="M101" s="100"/>
      <c r="N101" s="100"/>
      <c r="O101" s="100"/>
      <c r="P101" s="100"/>
      <c r="Q101" s="100"/>
      <c r="R101" s="100"/>
    </row>
    <row r="102" spans="1:18" ht="15.75" customHeight="1">
      <c r="A102" s="615"/>
      <c r="B102" s="616"/>
      <c r="C102" s="230" t="s">
        <v>367</v>
      </c>
      <c r="D102" s="610" t="s">
        <v>306</v>
      </c>
      <c r="E102" s="611"/>
      <c r="F102" s="611"/>
      <c r="G102" s="226">
        <v>25</v>
      </c>
      <c r="H102" s="228">
        <v>1771.8251624335498</v>
      </c>
      <c r="I102" s="229">
        <v>70.87300649734199</v>
      </c>
      <c r="J102" s="440">
        <f t="shared" si="2"/>
        <v>2.4889164938869612E-2</v>
      </c>
      <c r="K102" s="612" t="s">
        <v>386</v>
      </c>
      <c r="L102" s="611"/>
      <c r="M102" s="100"/>
      <c r="N102" s="100"/>
      <c r="O102" s="100"/>
      <c r="P102" s="100"/>
      <c r="Q102" s="100"/>
      <c r="R102" s="100"/>
    </row>
    <row r="103" spans="1:18" ht="15.75" customHeight="1">
      <c r="A103" s="615"/>
      <c r="B103" s="616"/>
      <c r="C103" s="230" t="s">
        <v>368</v>
      </c>
      <c r="D103" s="610" t="s">
        <v>299</v>
      </c>
      <c r="E103" s="611"/>
      <c r="F103" s="611"/>
      <c r="G103" s="226">
        <v>25</v>
      </c>
      <c r="H103" s="228">
        <v>1781.0113864701927</v>
      </c>
      <c r="I103" s="229">
        <v>71.240455458807716</v>
      </c>
      <c r="J103" s="440">
        <f t="shared" ref="J103:J104" si="3">I103-I77</f>
        <v>6.2013168540602237E-3</v>
      </c>
      <c r="K103" s="612" t="s">
        <v>386</v>
      </c>
      <c r="L103" s="611"/>
      <c r="M103" s="100"/>
      <c r="N103" s="100"/>
      <c r="O103" s="100"/>
      <c r="P103" s="100"/>
      <c r="Q103" s="100"/>
      <c r="R103" s="100"/>
    </row>
    <row r="104" spans="1:18" ht="15.75" customHeight="1">
      <c r="A104" s="615"/>
      <c r="B104" s="616"/>
      <c r="C104" s="230" t="s">
        <v>369</v>
      </c>
      <c r="D104" s="610" t="s">
        <v>309</v>
      </c>
      <c r="E104" s="611"/>
      <c r="F104" s="611"/>
      <c r="G104" s="226">
        <v>24</v>
      </c>
      <c r="H104" s="228">
        <v>1762.4470588235286</v>
      </c>
      <c r="I104" s="229">
        <v>73.435294117647018</v>
      </c>
      <c r="J104" s="440">
        <f t="shared" si="3"/>
        <v>1.4356400979977479E-2</v>
      </c>
      <c r="K104" s="612" t="s">
        <v>386</v>
      </c>
      <c r="L104" s="611"/>
      <c r="M104" s="100"/>
      <c r="N104" s="100"/>
      <c r="O104" s="100"/>
      <c r="P104" s="100"/>
      <c r="Q104" s="100"/>
      <c r="R104" s="100"/>
    </row>
    <row r="105" spans="1:18" ht="15.75" customHeight="1">
      <c r="A105" s="615"/>
      <c r="B105" s="616"/>
      <c r="C105" s="230" t="s">
        <v>370</v>
      </c>
      <c r="D105" s="610"/>
      <c r="E105" s="611"/>
      <c r="F105" s="611"/>
      <c r="G105" s="226"/>
      <c r="H105" s="228"/>
      <c r="I105" s="229"/>
      <c r="J105" s="226"/>
      <c r="K105" s="610"/>
      <c r="L105" s="611"/>
      <c r="M105" s="100"/>
      <c r="N105" s="100"/>
      <c r="O105" s="100"/>
      <c r="P105" s="100"/>
      <c r="Q105" s="100"/>
      <c r="R105" s="100"/>
    </row>
    <row r="106" spans="1:18" ht="15.75" customHeight="1">
      <c r="A106" s="615"/>
      <c r="B106" s="616"/>
      <c r="C106" s="230" t="s">
        <v>371</v>
      </c>
      <c r="D106" s="610"/>
      <c r="E106" s="611"/>
      <c r="F106" s="611"/>
      <c r="G106" s="226"/>
      <c r="H106" s="228"/>
      <c r="I106" s="229"/>
      <c r="J106" s="226"/>
      <c r="K106" s="610"/>
      <c r="L106" s="611"/>
      <c r="M106" s="100"/>
      <c r="N106" s="100"/>
      <c r="O106" s="100"/>
      <c r="P106" s="100"/>
      <c r="Q106" s="100"/>
      <c r="R106" s="100"/>
    </row>
    <row r="107" spans="1:18" ht="15.75" customHeight="1">
      <c r="A107" s="617" t="s">
        <v>400</v>
      </c>
      <c r="B107" s="619"/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9"/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</row>
    <row r="109" spans="1:18" s="107" customFormat="1" ht="16.350000000000001" customHeight="1">
      <c r="A109" s="615" t="s">
        <v>131</v>
      </c>
      <c r="B109" s="191">
        <v>1</v>
      </c>
      <c r="C109" s="191">
        <v>2</v>
      </c>
      <c r="D109" s="191">
        <v>3</v>
      </c>
      <c r="E109" s="191">
        <v>4</v>
      </c>
      <c r="F109" s="217">
        <v>5</v>
      </c>
      <c r="G109" s="217">
        <v>6</v>
      </c>
      <c r="H109" s="191">
        <v>7</v>
      </c>
      <c r="I109" s="191">
        <v>8</v>
      </c>
      <c r="J109" s="191">
        <v>9</v>
      </c>
      <c r="K109" s="218"/>
      <c r="L109" s="218"/>
      <c r="M109" s="130"/>
    </row>
    <row r="110" spans="1:18" ht="16.350000000000001" customHeight="1">
      <c r="A110" s="615"/>
      <c r="B110" s="221" t="s">
        <v>350</v>
      </c>
      <c r="C110" s="221" t="s">
        <v>351</v>
      </c>
      <c r="D110" s="221" t="s">
        <v>352</v>
      </c>
      <c r="E110" s="221" t="s">
        <v>353</v>
      </c>
      <c r="F110" s="220" t="s">
        <v>271</v>
      </c>
      <c r="G110" s="235" t="s">
        <v>354</v>
      </c>
      <c r="H110" s="223" t="s">
        <v>355</v>
      </c>
      <c r="I110" s="222" t="s">
        <v>356</v>
      </c>
      <c r="J110" s="222" t="s">
        <v>357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16" t="s">
        <v>56</v>
      </c>
      <c r="B111" s="616"/>
      <c r="C111" s="175" t="s">
        <v>358</v>
      </c>
      <c r="D111" s="616" t="s">
        <v>359</v>
      </c>
      <c r="E111" s="618"/>
      <c r="F111" s="618"/>
      <c r="G111" s="175" t="s">
        <v>360</v>
      </c>
      <c r="H111" s="175" t="s">
        <v>361</v>
      </c>
      <c r="I111" s="175" t="s">
        <v>362</v>
      </c>
      <c r="J111" s="175" t="s">
        <v>363</v>
      </c>
      <c r="K111" s="616" t="s">
        <v>364</v>
      </c>
      <c r="L111" s="618"/>
      <c r="M111" s="130"/>
    </row>
    <row r="112" spans="1:18" ht="15.75" customHeight="1">
      <c r="A112" s="615">
        <v>5</v>
      </c>
      <c r="B112" s="616" t="s">
        <v>271</v>
      </c>
      <c r="C112" s="226">
        <v>1</v>
      </c>
      <c r="D112" s="610" t="s">
        <v>288</v>
      </c>
      <c r="E112" s="611"/>
      <c r="F112" s="611"/>
      <c r="G112" s="228">
        <v>17</v>
      </c>
      <c r="H112" s="228">
        <v>1764.3110152803504</v>
      </c>
      <c r="I112" s="229">
        <v>103.78300089884411</v>
      </c>
      <c r="J112" s="440">
        <f t="shared" ref="J112:J121" si="4">I112-I86</f>
        <v>8.9691051611751504E-2</v>
      </c>
      <c r="K112" s="610" t="s">
        <v>366</v>
      </c>
      <c r="L112" s="611"/>
      <c r="N112" s="100"/>
      <c r="O112" s="100"/>
      <c r="P112" s="100"/>
      <c r="Q112" s="100"/>
      <c r="R112" s="100"/>
    </row>
    <row r="113" spans="1:18" ht="15.75" customHeight="1">
      <c r="A113" s="615"/>
      <c r="B113" s="616"/>
      <c r="C113" s="226">
        <v>2</v>
      </c>
      <c r="D113" s="610" t="s">
        <v>290</v>
      </c>
      <c r="E113" s="611"/>
      <c r="F113" s="611"/>
      <c r="G113" s="228">
        <v>20</v>
      </c>
      <c r="H113" s="228">
        <v>1765.2883819164438</v>
      </c>
      <c r="I113" s="229">
        <v>88.264419095822205</v>
      </c>
      <c r="J113" s="440">
        <f t="shared" si="4"/>
        <v>3.7174861930139969E-2</v>
      </c>
      <c r="K113" s="610" t="s">
        <v>366</v>
      </c>
      <c r="L113" s="611"/>
      <c r="N113" s="100"/>
      <c r="O113" s="100"/>
      <c r="P113" s="100"/>
      <c r="Q113" s="100"/>
      <c r="R113" s="100"/>
    </row>
    <row r="114" spans="1:18" ht="15.75" customHeight="1">
      <c r="A114" s="615"/>
      <c r="B114" s="616"/>
      <c r="C114" s="226">
        <v>3</v>
      </c>
      <c r="D114" s="610" t="s">
        <v>291</v>
      </c>
      <c r="E114" s="611"/>
      <c r="F114" s="611"/>
      <c r="G114" s="228">
        <v>20</v>
      </c>
      <c r="H114" s="228">
        <v>1763.5159914521823</v>
      </c>
      <c r="I114" s="229">
        <v>88.175799572609122</v>
      </c>
      <c r="J114" s="440">
        <f t="shared" si="4"/>
        <v>4.0891722149297038E-2</v>
      </c>
      <c r="K114" s="610" t="s">
        <v>366</v>
      </c>
      <c r="L114" s="611"/>
      <c r="N114" s="100"/>
      <c r="O114" s="100"/>
      <c r="P114" s="100"/>
      <c r="Q114" s="100"/>
      <c r="R114" s="100"/>
    </row>
    <row r="115" spans="1:18" ht="15.75" customHeight="1">
      <c r="A115" s="615"/>
      <c r="B115" s="616"/>
      <c r="C115" s="226">
        <v>4</v>
      </c>
      <c r="D115" s="610" t="s">
        <v>292</v>
      </c>
      <c r="E115" s="611"/>
      <c r="F115" s="611"/>
      <c r="G115" s="228">
        <v>21</v>
      </c>
      <c r="H115" s="228">
        <v>1766.0320594321454</v>
      </c>
      <c r="I115" s="229">
        <v>84.096764734864038</v>
      </c>
      <c r="J115" s="440">
        <f t="shared" si="4"/>
        <v>2.7800922569724662E-2</v>
      </c>
      <c r="K115" s="610" t="s">
        <v>366</v>
      </c>
      <c r="L115" s="611"/>
      <c r="N115" s="100"/>
      <c r="O115" s="100"/>
      <c r="P115" s="100"/>
      <c r="Q115" s="100"/>
      <c r="R115" s="100"/>
    </row>
    <row r="116" spans="1:18" ht="15.75" customHeight="1">
      <c r="A116" s="615"/>
      <c r="B116" s="616"/>
      <c r="C116" s="226">
        <v>5</v>
      </c>
      <c r="D116" s="610" t="s">
        <v>289</v>
      </c>
      <c r="E116" s="611"/>
      <c r="F116" s="611"/>
      <c r="G116" s="228">
        <v>22</v>
      </c>
      <c r="H116" s="228">
        <v>1766.2564081852563</v>
      </c>
      <c r="I116" s="229">
        <v>80.284382190238929</v>
      </c>
      <c r="J116" s="440">
        <f t="shared" si="4"/>
        <v>1.7029409365846959E-2</v>
      </c>
      <c r="K116" s="610" t="s">
        <v>366</v>
      </c>
      <c r="L116" s="611"/>
      <c r="N116" s="100"/>
      <c r="O116" s="100"/>
      <c r="P116" s="100"/>
      <c r="Q116" s="100"/>
      <c r="R116" s="100"/>
    </row>
    <row r="117" spans="1:18" ht="15.75" customHeight="1">
      <c r="A117" s="615"/>
      <c r="B117" s="616"/>
      <c r="C117" s="230" t="s">
        <v>367</v>
      </c>
      <c r="D117" s="610" t="s">
        <v>283</v>
      </c>
      <c r="E117" s="611"/>
      <c r="F117" s="611"/>
      <c r="G117" s="228">
        <v>26</v>
      </c>
      <c r="H117" s="228">
        <v>1760.7000970322747</v>
      </c>
      <c r="I117" s="229">
        <v>67.719234501241331</v>
      </c>
      <c r="J117" s="440">
        <f t="shared" si="4"/>
        <v>2.8290336808410643E-2</v>
      </c>
      <c r="K117" s="610" t="s">
        <v>366</v>
      </c>
      <c r="L117" s="611"/>
      <c r="N117" s="100"/>
      <c r="O117" s="100"/>
      <c r="P117" s="100"/>
      <c r="Q117" s="100"/>
      <c r="R117" s="100"/>
    </row>
    <row r="118" spans="1:18" ht="15.75" customHeight="1">
      <c r="A118" s="615"/>
      <c r="B118" s="616"/>
      <c r="C118" s="230" t="s">
        <v>368</v>
      </c>
      <c r="D118" s="610" t="s">
        <v>273</v>
      </c>
      <c r="E118" s="611"/>
      <c r="F118" s="611"/>
      <c r="G118" s="228">
        <v>25</v>
      </c>
      <c r="H118" s="228">
        <v>1760.2037401990567</v>
      </c>
      <c r="I118" s="229">
        <v>70.408149607962272</v>
      </c>
      <c r="J118" s="440">
        <f t="shared" si="4"/>
        <v>-1.1781900809012313E-2</v>
      </c>
      <c r="K118" s="610" t="s">
        <v>366</v>
      </c>
      <c r="L118" s="611"/>
      <c r="N118" s="100"/>
      <c r="O118" s="100"/>
      <c r="P118" s="100"/>
      <c r="Q118" s="100"/>
      <c r="R118" s="100"/>
    </row>
    <row r="119" spans="1:18" ht="15.75" customHeight="1">
      <c r="A119" s="615"/>
      <c r="B119" s="616"/>
      <c r="C119" s="230" t="s">
        <v>369</v>
      </c>
      <c r="D119" s="610" t="s">
        <v>272</v>
      </c>
      <c r="E119" s="611"/>
      <c r="F119" s="611"/>
      <c r="G119" s="228">
        <v>25</v>
      </c>
      <c r="H119" s="228">
        <v>1773.2082756022241</v>
      </c>
      <c r="I119" s="229">
        <v>70.928331024088962</v>
      </c>
      <c r="J119" s="440">
        <f t="shared" si="4"/>
        <v>1.6849160266417584E-2</v>
      </c>
      <c r="K119" s="610" t="s">
        <v>366</v>
      </c>
      <c r="L119" s="611"/>
      <c r="N119" s="100"/>
      <c r="O119" s="100"/>
      <c r="P119" s="100"/>
      <c r="Q119" s="100"/>
      <c r="R119" s="100"/>
    </row>
    <row r="120" spans="1:18" ht="15.75" customHeight="1">
      <c r="A120" s="615"/>
      <c r="B120" s="616"/>
      <c r="C120" s="230" t="s">
        <v>370</v>
      </c>
      <c r="D120" s="610" t="s">
        <v>285</v>
      </c>
      <c r="E120" s="611"/>
      <c r="F120" s="611"/>
      <c r="G120" s="228">
        <v>23</v>
      </c>
      <c r="H120" s="228">
        <v>1765.2096105886544</v>
      </c>
      <c r="I120" s="229">
        <v>76.74824393863716</v>
      </c>
      <c r="J120" s="440">
        <f t="shared" si="4"/>
        <v>3.262757255077986E-2</v>
      </c>
      <c r="K120" s="610" t="s">
        <v>366</v>
      </c>
      <c r="L120" s="611"/>
      <c r="M120" s="100"/>
      <c r="N120" s="100"/>
      <c r="O120" s="100"/>
      <c r="P120" s="100"/>
      <c r="Q120" s="100"/>
      <c r="R120" s="100"/>
    </row>
    <row r="121" spans="1:18" ht="15.75" customHeight="1">
      <c r="A121" s="615"/>
      <c r="B121" s="616"/>
      <c r="C121" s="230" t="s">
        <v>371</v>
      </c>
      <c r="D121" s="610" t="s">
        <v>287</v>
      </c>
      <c r="E121" s="611"/>
      <c r="F121" s="611"/>
      <c r="G121" s="228">
        <v>23</v>
      </c>
      <c r="H121" s="228">
        <v>1765.6231762892462</v>
      </c>
      <c r="I121" s="229">
        <v>76.766225056054182</v>
      </c>
      <c r="J121" s="440">
        <f t="shared" si="4"/>
        <v>4.33030839662365E-2</v>
      </c>
      <c r="K121" s="610" t="s">
        <v>366</v>
      </c>
      <c r="L121" s="611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13" t="s">
        <v>56</v>
      </c>
      <c r="B122" s="613"/>
      <c r="C122" s="233" t="s">
        <v>358</v>
      </c>
      <c r="D122" s="613" t="s">
        <v>359</v>
      </c>
      <c r="E122" s="614"/>
      <c r="F122" s="614"/>
      <c r="G122" s="233" t="s">
        <v>360</v>
      </c>
      <c r="H122" s="233" t="s">
        <v>361</v>
      </c>
      <c r="I122" s="233" t="s">
        <v>362</v>
      </c>
      <c r="J122" s="175" t="s">
        <v>363</v>
      </c>
      <c r="K122" s="613" t="s">
        <v>364</v>
      </c>
      <c r="L122" s="614"/>
      <c r="M122" s="131"/>
    </row>
    <row r="123" spans="1:18" ht="15.75" customHeight="1">
      <c r="A123" s="615">
        <v>6</v>
      </c>
      <c r="B123" s="616" t="s">
        <v>354</v>
      </c>
      <c r="C123" s="226">
        <v>1</v>
      </c>
      <c r="D123" s="610" t="s">
        <v>310</v>
      </c>
      <c r="E123" s="611"/>
      <c r="F123" s="611"/>
      <c r="G123" s="226">
        <v>20</v>
      </c>
      <c r="H123" s="228">
        <v>1764.0281677800492</v>
      </c>
      <c r="I123" s="229">
        <v>88.201408389002466</v>
      </c>
      <c r="J123" s="440">
        <f>I123-I97</f>
        <v>9.7615973833057978E-2</v>
      </c>
      <c r="K123" s="610" t="s">
        <v>366</v>
      </c>
      <c r="L123" s="611"/>
      <c r="M123" s="100"/>
      <c r="N123" s="100"/>
      <c r="O123" s="100"/>
      <c r="P123" s="100"/>
      <c r="Q123" s="100"/>
      <c r="R123" s="100"/>
    </row>
    <row r="124" spans="1:18" ht="15.75" customHeight="1">
      <c r="A124" s="615"/>
      <c r="B124" s="616"/>
      <c r="C124" s="226">
        <v>2</v>
      </c>
      <c r="D124" s="610" t="s">
        <v>298</v>
      </c>
      <c r="E124" s="611"/>
      <c r="F124" s="611"/>
      <c r="G124" s="226">
        <v>21</v>
      </c>
      <c r="H124" s="228">
        <v>1763.1500304685107</v>
      </c>
      <c r="I124" s="229">
        <v>83.959525260405272</v>
      </c>
      <c r="J124" s="440">
        <f>I124-I98</f>
        <v>7.7809308718485681E-2</v>
      </c>
      <c r="K124" s="610" t="s">
        <v>366</v>
      </c>
      <c r="L124" s="611"/>
      <c r="M124" s="100"/>
      <c r="N124" s="100"/>
      <c r="O124" s="100"/>
      <c r="P124" s="100"/>
      <c r="Q124" s="100"/>
      <c r="R124" s="100"/>
    </row>
    <row r="125" spans="1:18" ht="15.75" customHeight="1">
      <c r="A125" s="615"/>
      <c r="B125" s="616"/>
      <c r="C125" s="226">
        <v>3</v>
      </c>
      <c r="D125" s="610" t="s">
        <v>311</v>
      </c>
      <c r="E125" s="611"/>
      <c r="F125" s="611"/>
      <c r="G125" s="228">
        <v>22.428571428571427</v>
      </c>
      <c r="H125" s="228">
        <v>1720.4197930132448</v>
      </c>
      <c r="I125" s="229">
        <v>76.791713053309692</v>
      </c>
      <c r="J125" s="226"/>
      <c r="K125" s="612" t="s">
        <v>401</v>
      </c>
      <c r="L125" s="611"/>
      <c r="M125" s="100"/>
      <c r="N125" s="100"/>
      <c r="O125" s="100"/>
      <c r="P125" s="100"/>
      <c r="Q125" s="100"/>
      <c r="R125" s="100"/>
    </row>
    <row r="126" spans="1:18" ht="15.75" customHeight="1">
      <c r="A126" s="615"/>
      <c r="B126" s="616"/>
      <c r="C126" s="226">
        <v>4</v>
      </c>
      <c r="D126" s="610" t="s">
        <v>308</v>
      </c>
      <c r="E126" s="611"/>
      <c r="F126" s="611"/>
      <c r="G126" s="226">
        <v>23</v>
      </c>
      <c r="H126" s="228">
        <v>1764.5454766427054</v>
      </c>
      <c r="I126" s="229">
        <v>76.719368549682841</v>
      </c>
      <c r="J126" s="440">
        <f>I126-I99</f>
        <v>6.7793857447213668E-3</v>
      </c>
      <c r="K126" s="610" t="s">
        <v>366</v>
      </c>
      <c r="L126" s="611"/>
      <c r="M126" s="100"/>
      <c r="N126" s="100"/>
      <c r="O126" s="100"/>
      <c r="P126" s="100"/>
      <c r="Q126" s="100"/>
      <c r="R126" s="100"/>
    </row>
    <row r="127" spans="1:18" ht="15.75" customHeight="1">
      <c r="A127" s="615"/>
      <c r="B127" s="616"/>
      <c r="C127" s="226">
        <v>5</v>
      </c>
      <c r="D127" s="610" t="s">
        <v>305</v>
      </c>
      <c r="E127" s="611"/>
      <c r="F127" s="611"/>
      <c r="G127" s="228">
        <v>24</v>
      </c>
      <c r="H127" s="228">
        <v>1772.4142229371773</v>
      </c>
      <c r="I127" s="229">
        <v>73.850592622382393</v>
      </c>
      <c r="J127" s="440">
        <f>I127-I100</f>
        <v>3.6674886925425199E-3</v>
      </c>
      <c r="K127" s="610" t="s">
        <v>366</v>
      </c>
      <c r="L127" s="611"/>
      <c r="M127" s="100"/>
      <c r="N127" s="100"/>
      <c r="O127" s="100"/>
      <c r="P127" s="100"/>
      <c r="Q127" s="100"/>
      <c r="R127" s="100"/>
    </row>
    <row r="128" spans="1:18" ht="15.75" customHeight="1">
      <c r="A128" s="615"/>
      <c r="B128" s="616"/>
      <c r="C128" s="230" t="s">
        <v>367</v>
      </c>
      <c r="D128" s="610" t="s">
        <v>306</v>
      </c>
      <c r="E128" s="611"/>
      <c r="F128" s="611"/>
      <c r="G128" s="226">
        <v>25</v>
      </c>
      <c r="H128" s="228">
        <v>1772.5737627611745</v>
      </c>
      <c r="I128" s="229">
        <v>70.902950510446971</v>
      </c>
      <c r="J128" s="440">
        <f>I128-I102</f>
        <v>2.9944013104980627E-2</v>
      </c>
      <c r="K128" s="610" t="s">
        <v>366</v>
      </c>
      <c r="L128" s="611"/>
      <c r="M128" s="100"/>
      <c r="N128" s="100"/>
      <c r="O128" s="100"/>
      <c r="P128" s="100"/>
      <c r="Q128" s="100"/>
      <c r="R128" s="100"/>
    </row>
    <row r="129" spans="1:18" ht="15.75" customHeight="1">
      <c r="A129" s="615"/>
      <c r="B129" s="616"/>
      <c r="C129" s="230" t="s">
        <v>368</v>
      </c>
      <c r="D129" s="610" t="s">
        <v>299</v>
      </c>
      <c r="E129" s="611"/>
      <c r="F129" s="611"/>
      <c r="G129" s="226">
        <v>25</v>
      </c>
      <c r="H129" s="228">
        <v>1781.3218867181345</v>
      </c>
      <c r="I129" s="229">
        <v>71.252875468725364</v>
      </c>
      <c r="J129" s="440">
        <f>I129-I103</f>
        <v>1.242000991764769E-2</v>
      </c>
      <c r="K129" s="610" t="s">
        <v>366</v>
      </c>
      <c r="L129" s="611"/>
      <c r="M129" s="100"/>
      <c r="N129" s="100"/>
      <c r="O129" s="100"/>
      <c r="P129" s="100"/>
      <c r="Q129" s="100"/>
      <c r="R129" s="100"/>
    </row>
    <row r="130" spans="1:18" ht="15.75" customHeight="1">
      <c r="A130" s="615"/>
      <c r="B130" s="616"/>
      <c r="C130" s="230" t="s">
        <v>369</v>
      </c>
      <c r="D130" s="610" t="s">
        <v>304</v>
      </c>
      <c r="E130" s="611"/>
      <c r="F130" s="611"/>
      <c r="G130" s="226">
        <v>24</v>
      </c>
      <c r="H130" s="228">
        <v>1763.5863203882968</v>
      </c>
      <c r="I130" s="229">
        <v>73.482763349512382</v>
      </c>
      <c r="J130" s="440">
        <f>I130-I101</f>
        <v>3.0031542665881261E-2</v>
      </c>
      <c r="K130" s="610" t="s">
        <v>366</v>
      </c>
      <c r="L130" s="611"/>
      <c r="M130" s="100"/>
      <c r="N130" s="100"/>
      <c r="O130" s="100"/>
      <c r="P130" s="100"/>
      <c r="Q130" s="100"/>
      <c r="R130" s="100"/>
    </row>
    <row r="131" spans="1:18" ht="15.75" customHeight="1">
      <c r="A131" s="615"/>
      <c r="B131" s="616"/>
      <c r="C131" s="230" t="s">
        <v>370</v>
      </c>
      <c r="D131" s="610" t="s">
        <v>309</v>
      </c>
      <c r="E131" s="611"/>
      <c r="F131" s="611"/>
      <c r="G131" s="226">
        <v>24</v>
      </c>
      <c r="H131" s="228">
        <v>1764.1331163967563</v>
      </c>
      <c r="I131" s="229">
        <v>73.50554651653151</v>
      </c>
      <c r="J131" s="440">
        <f>I131-I104</f>
        <v>7.025239888449164E-2</v>
      </c>
      <c r="K131" s="610" t="s">
        <v>366</v>
      </c>
      <c r="L131" s="611"/>
      <c r="M131" s="100"/>
      <c r="N131" s="100"/>
      <c r="O131" s="100"/>
      <c r="P131" s="100"/>
      <c r="Q131" s="100"/>
      <c r="R131" s="100"/>
    </row>
    <row r="132" spans="1:18" ht="15.75" customHeight="1">
      <c r="A132" s="615"/>
      <c r="B132" s="616"/>
      <c r="C132" s="230" t="s">
        <v>371</v>
      </c>
      <c r="D132" s="610"/>
      <c r="E132" s="611"/>
      <c r="F132" s="611"/>
      <c r="G132" s="226"/>
      <c r="H132" s="228"/>
      <c r="I132" s="229"/>
      <c r="J132" s="226"/>
      <c r="K132" s="610"/>
      <c r="L132" s="611"/>
      <c r="M132" s="100"/>
      <c r="N132" s="100"/>
      <c r="O132" s="100"/>
      <c r="P132" s="100"/>
      <c r="Q132" s="100"/>
      <c r="R132" s="100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70:B70"/>
    <mergeCell ref="A71:A80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70:F70"/>
    <mergeCell ref="K70:L70"/>
    <mergeCell ref="B71:B80"/>
    <mergeCell ref="D71:F71"/>
    <mergeCell ref="K71:L71"/>
    <mergeCell ref="D72:F72"/>
    <mergeCell ref="K72:L72"/>
    <mergeCell ref="D73:F73"/>
    <mergeCell ref="D52:F52"/>
    <mergeCell ref="K52:L52"/>
    <mergeCell ref="A60:A69"/>
    <mergeCell ref="B60:B69"/>
    <mergeCell ref="D53:F53"/>
    <mergeCell ref="K53:L53"/>
    <mergeCell ref="D54:F54"/>
    <mergeCell ref="D60:F60"/>
    <mergeCell ref="K60:L60"/>
    <mergeCell ref="D61:F61"/>
    <mergeCell ref="K61:L61"/>
    <mergeCell ref="D62:F62"/>
    <mergeCell ref="K54:L54"/>
    <mergeCell ref="D65:F65"/>
    <mergeCell ref="K65:L65"/>
    <mergeCell ref="D66:F66"/>
    <mergeCell ref="K62:L62"/>
    <mergeCell ref="D63:F63"/>
    <mergeCell ref="K66:L66"/>
    <mergeCell ref="D67:F67"/>
    <mergeCell ref="K67:L67"/>
    <mergeCell ref="D68:F68"/>
    <mergeCell ref="A55:L56"/>
    <mergeCell ref="A57:A58"/>
    <mergeCell ref="A59:B59"/>
    <mergeCell ref="D59:F59"/>
    <mergeCell ref="K59:L59"/>
    <mergeCell ref="K63:L63"/>
    <mergeCell ref="D64:F64"/>
    <mergeCell ref="K64:L64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K42:L42"/>
    <mergeCell ref="D43:F43"/>
    <mergeCell ref="K43:L43"/>
    <mergeCell ref="K73:L73"/>
    <mergeCell ref="D74:F74"/>
    <mergeCell ref="K74:L74"/>
    <mergeCell ref="D75:F75"/>
    <mergeCell ref="K75:L75"/>
    <mergeCell ref="D76:F76"/>
    <mergeCell ref="K76:L76"/>
    <mergeCell ref="D79:F79"/>
    <mergeCell ref="D78:F78"/>
    <mergeCell ref="K78:L78"/>
    <mergeCell ref="D77:F77"/>
    <mergeCell ref="K77:L77"/>
    <mergeCell ref="K118:L118"/>
    <mergeCell ref="D119:F119"/>
    <mergeCell ref="K119:L119"/>
    <mergeCell ref="D120:F120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2"/>
  <sheetViews>
    <sheetView view="pageBreakPreview" topLeftCell="A107" zoomScale="115" zoomScaleNormal="60" zoomScaleSheetLayoutView="115" workbookViewId="0">
      <selection activeCell="Q124" sqref="Q12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348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ht="15.75" customHeight="1">
      <c r="A3" s="617" t="s">
        <v>392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100"/>
      <c r="N3" s="100"/>
      <c r="O3" s="100"/>
      <c r="P3" s="100"/>
      <c r="Q3" s="100"/>
      <c r="R3" s="100"/>
    </row>
    <row r="4" spans="1:18" s="101" customFormat="1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</row>
    <row r="5" spans="1:18" s="107" customFormat="1" ht="16.350000000000001" customHeight="1">
      <c r="A5" s="628" t="s">
        <v>131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30"/>
      <c r="B6" s="221" t="s">
        <v>350</v>
      </c>
      <c r="C6" s="221" t="s">
        <v>351</v>
      </c>
      <c r="D6" s="221" t="s">
        <v>352</v>
      </c>
      <c r="E6" s="221" t="s">
        <v>353</v>
      </c>
      <c r="F6" s="221" t="s">
        <v>402</v>
      </c>
      <c r="G6" s="222" t="s">
        <v>354</v>
      </c>
      <c r="H6" s="220" t="s">
        <v>355</v>
      </c>
      <c r="I6" s="235" t="s">
        <v>356</v>
      </c>
      <c r="J6" s="222" t="s">
        <v>357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4" t="s">
        <v>56</v>
      </c>
      <c r="B7" s="635"/>
      <c r="C7" s="175" t="s">
        <v>358</v>
      </c>
      <c r="D7" s="634" t="s">
        <v>359</v>
      </c>
      <c r="E7" s="636"/>
      <c r="F7" s="635"/>
      <c r="G7" s="175" t="s">
        <v>360</v>
      </c>
      <c r="H7" s="175" t="s">
        <v>361</v>
      </c>
      <c r="I7" s="175" t="s">
        <v>362</v>
      </c>
      <c r="J7" s="175" t="s">
        <v>363</v>
      </c>
      <c r="K7" s="634" t="s">
        <v>364</v>
      </c>
      <c r="L7" s="635"/>
      <c r="M7" s="130"/>
    </row>
    <row r="8" spans="1:18" ht="15.75" customHeight="1">
      <c r="A8" s="628">
        <v>7</v>
      </c>
      <c r="B8" s="631" t="s">
        <v>403</v>
      </c>
      <c r="C8" s="226">
        <v>1</v>
      </c>
      <c r="D8" s="622" t="s">
        <v>404</v>
      </c>
      <c r="E8" s="623"/>
      <c r="F8" s="624"/>
      <c r="G8" s="226">
        <v>24</v>
      </c>
      <c r="H8" s="228">
        <v>1739.3398545496186</v>
      </c>
      <c r="I8" s="229">
        <v>72.472493939567443</v>
      </c>
      <c r="J8" s="226"/>
      <c r="K8" s="612" t="s">
        <v>386</v>
      </c>
      <c r="L8" s="611"/>
      <c r="N8" s="100"/>
      <c r="O8" s="100"/>
      <c r="P8" s="100"/>
      <c r="Q8" s="100"/>
      <c r="R8" s="100"/>
    </row>
    <row r="9" spans="1:18" ht="15.75" customHeight="1">
      <c r="A9" s="629"/>
      <c r="B9" s="632"/>
      <c r="C9" s="226">
        <v>2</v>
      </c>
      <c r="D9" s="622"/>
      <c r="E9" s="623"/>
      <c r="F9" s="624"/>
      <c r="G9" s="226"/>
      <c r="H9" s="228"/>
      <c r="I9" s="229"/>
      <c r="J9" s="226"/>
      <c r="K9" s="622"/>
      <c r="L9" s="624"/>
      <c r="N9" s="100"/>
      <c r="O9" s="100"/>
      <c r="P9" s="100"/>
      <c r="Q9" s="100"/>
      <c r="R9" s="100"/>
    </row>
    <row r="10" spans="1:18" ht="15.75" customHeight="1">
      <c r="A10" s="629"/>
      <c r="B10" s="632"/>
      <c r="C10" s="226">
        <v>3</v>
      </c>
      <c r="D10" s="622"/>
      <c r="E10" s="623"/>
      <c r="F10" s="624"/>
      <c r="G10" s="226"/>
      <c r="H10" s="228"/>
      <c r="I10" s="229"/>
      <c r="J10" s="226"/>
      <c r="K10" s="622"/>
      <c r="L10" s="624"/>
      <c r="N10" s="100"/>
      <c r="O10" s="100"/>
      <c r="P10" s="100"/>
      <c r="Q10" s="100"/>
      <c r="R10" s="100"/>
    </row>
    <row r="11" spans="1:18" ht="15.75" customHeight="1">
      <c r="A11" s="629"/>
      <c r="B11" s="632"/>
      <c r="C11" s="226">
        <v>4</v>
      </c>
      <c r="D11" s="622"/>
      <c r="E11" s="623"/>
      <c r="F11" s="624"/>
      <c r="G11" s="226"/>
      <c r="H11" s="228"/>
      <c r="I11" s="229"/>
      <c r="J11" s="226"/>
      <c r="K11" s="622"/>
      <c r="L11" s="624"/>
      <c r="N11" s="100"/>
      <c r="O11" s="100"/>
      <c r="P11" s="100"/>
      <c r="Q11" s="100"/>
      <c r="R11" s="100"/>
    </row>
    <row r="12" spans="1:18" ht="15.75" customHeight="1">
      <c r="A12" s="629"/>
      <c r="B12" s="632"/>
      <c r="C12" s="226">
        <v>5</v>
      </c>
      <c r="D12" s="622"/>
      <c r="E12" s="623"/>
      <c r="F12" s="624"/>
      <c r="G12" s="226"/>
      <c r="H12" s="228"/>
      <c r="I12" s="229"/>
      <c r="J12" s="226"/>
      <c r="K12" s="622"/>
      <c r="L12" s="624"/>
      <c r="N12" s="100"/>
      <c r="O12" s="100"/>
      <c r="P12" s="100"/>
      <c r="Q12" s="100"/>
      <c r="R12" s="100"/>
    </row>
    <row r="13" spans="1:18" ht="15.75" customHeight="1">
      <c r="A13" s="629"/>
      <c r="B13" s="632"/>
      <c r="C13" s="230" t="s">
        <v>367</v>
      </c>
      <c r="D13" s="622"/>
      <c r="E13" s="623"/>
      <c r="F13" s="624"/>
      <c r="G13" s="226"/>
      <c r="H13" s="228"/>
      <c r="I13" s="229"/>
      <c r="J13" s="226"/>
      <c r="K13" s="622"/>
      <c r="L13" s="624"/>
      <c r="N13" s="100"/>
      <c r="O13" s="100"/>
      <c r="P13" s="100"/>
      <c r="Q13" s="100"/>
      <c r="R13" s="100"/>
    </row>
    <row r="14" spans="1:18" ht="15.75" customHeight="1">
      <c r="A14" s="629"/>
      <c r="B14" s="632"/>
      <c r="C14" s="230" t="s">
        <v>368</v>
      </c>
      <c r="D14" s="622"/>
      <c r="E14" s="623"/>
      <c r="F14" s="624"/>
      <c r="G14" s="226"/>
      <c r="H14" s="228"/>
      <c r="I14" s="229"/>
      <c r="J14" s="226"/>
      <c r="K14" s="622"/>
      <c r="L14" s="624"/>
      <c r="N14" s="100"/>
      <c r="O14" s="100"/>
      <c r="P14" s="100"/>
      <c r="Q14" s="100"/>
      <c r="R14" s="100"/>
    </row>
    <row r="15" spans="1:18" ht="15.75" customHeight="1">
      <c r="A15" s="629"/>
      <c r="B15" s="632"/>
      <c r="C15" s="230" t="s">
        <v>369</v>
      </c>
      <c r="D15" s="622"/>
      <c r="E15" s="623"/>
      <c r="F15" s="624"/>
      <c r="G15" s="226"/>
      <c r="H15" s="228"/>
      <c r="I15" s="229"/>
      <c r="J15" s="226"/>
      <c r="K15" s="622"/>
      <c r="L15" s="624"/>
      <c r="N15" s="100"/>
      <c r="O15" s="100"/>
      <c r="P15" s="100"/>
      <c r="Q15" s="100"/>
      <c r="R15" s="100"/>
    </row>
    <row r="16" spans="1:18" ht="15.75" customHeight="1">
      <c r="A16" s="629"/>
      <c r="B16" s="632"/>
      <c r="C16" s="230" t="s">
        <v>370</v>
      </c>
      <c r="D16" s="622"/>
      <c r="E16" s="623"/>
      <c r="F16" s="624"/>
      <c r="G16" s="226"/>
      <c r="H16" s="228"/>
      <c r="I16" s="229"/>
      <c r="J16" s="226"/>
      <c r="K16" s="622"/>
      <c r="L16" s="624"/>
      <c r="M16" s="100"/>
      <c r="N16" s="100"/>
      <c r="O16" s="100"/>
      <c r="P16" s="100"/>
      <c r="Q16" s="100"/>
      <c r="R16" s="100"/>
    </row>
    <row r="17" spans="1:18" ht="15.75" customHeight="1">
      <c r="A17" s="630"/>
      <c r="B17" s="633"/>
      <c r="C17" s="230" t="s">
        <v>371</v>
      </c>
      <c r="D17" s="622"/>
      <c r="E17" s="623"/>
      <c r="F17" s="624"/>
      <c r="G17" s="226"/>
      <c r="H17" s="228"/>
      <c r="I17" s="229"/>
      <c r="J17" s="226"/>
      <c r="K17" s="622"/>
      <c r="L17" s="62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5" t="s">
        <v>56</v>
      </c>
      <c r="B18" s="626"/>
      <c r="C18" s="233" t="s">
        <v>358</v>
      </c>
      <c r="D18" s="625" t="s">
        <v>359</v>
      </c>
      <c r="E18" s="627"/>
      <c r="F18" s="626"/>
      <c r="G18" s="233" t="s">
        <v>360</v>
      </c>
      <c r="H18" s="233" t="s">
        <v>361</v>
      </c>
      <c r="I18" s="233" t="s">
        <v>362</v>
      </c>
      <c r="J18" s="175" t="s">
        <v>363</v>
      </c>
      <c r="K18" s="625" t="s">
        <v>364</v>
      </c>
      <c r="L18" s="626"/>
      <c r="M18" s="131"/>
    </row>
    <row r="19" spans="1:18" ht="15.75" customHeight="1">
      <c r="A19" s="628">
        <v>8</v>
      </c>
      <c r="B19" s="631" t="s">
        <v>405</v>
      </c>
      <c r="C19" s="226">
        <v>1</v>
      </c>
      <c r="D19" s="622" t="s">
        <v>325</v>
      </c>
      <c r="E19" s="623"/>
      <c r="F19" s="624"/>
      <c r="G19" s="226">
        <v>20</v>
      </c>
      <c r="H19" s="228">
        <v>3217.2789010542847</v>
      </c>
      <c r="I19" s="229">
        <v>160.86394505271423</v>
      </c>
      <c r="J19" s="226"/>
      <c r="K19" s="612" t="s">
        <v>386</v>
      </c>
      <c r="L19" s="611"/>
      <c r="M19" s="100"/>
      <c r="N19" s="100"/>
      <c r="O19" s="100"/>
      <c r="P19" s="100"/>
      <c r="Q19" s="100"/>
      <c r="R19" s="100"/>
    </row>
    <row r="20" spans="1:18" ht="15.75" customHeight="1">
      <c r="A20" s="629"/>
      <c r="B20" s="632"/>
      <c r="C20" s="226">
        <v>2</v>
      </c>
      <c r="D20" s="622" t="s">
        <v>335</v>
      </c>
      <c r="E20" s="623"/>
      <c r="F20" s="624"/>
      <c r="G20" s="226">
        <v>19</v>
      </c>
      <c r="H20" s="228">
        <v>3051.4403669595968</v>
      </c>
      <c r="I20" s="229">
        <v>160.6021245768209</v>
      </c>
      <c r="J20" s="226"/>
      <c r="K20" s="612" t="s">
        <v>386</v>
      </c>
      <c r="L20" s="611"/>
      <c r="M20" s="100"/>
      <c r="N20" s="100"/>
      <c r="O20" s="100"/>
      <c r="P20" s="100"/>
      <c r="Q20" s="100"/>
      <c r="R20" s="100"/>
    </row>
    <row r="21" spans="1:18" ht="15.75" customHeight="1">
      <c r="A21" s="629"/>
      <c r="B21" s="632"/>
      <c r="C21" s="226">
        <v>3</v>
      </c>
      <c r="D21" s="622" t="s">
        <v>324</v>
      </c>
      <c r="E21" s="623"/>
      <c r="F21" s="624"/>
      <c r="G21" s="226">
        <v>21</v>
      </c>
      <c r="H21" s="228">
        <v>3220.1744449331741</v>
      </c>
      <c r="I21" s="229">
        <v>153.34164023491306</v>
      </c>
      <c r="J21" s="226"/>
      <c r="K21" s="612" t="s">
        <v>386</v>
      </c>
      <c r="L21" s="611"/>
      <c r="M21" s="100"/>
      <c r="N21" s="100"/>
      <c r="O21" s="100"/>
      <c r="P21" s="100"/>
      <c r="Q21" s="100"/>
      <c r="R21" s="100"/>
    </row>
    <row r="22" spans="1:18" ht="15.75" customHeight="1">
      <c r="A22" s="629"/>
      <c r="B22" s="632"/>
      <c r="C22" s="226">
        <v>4</v>
      </c>
      <c r="D22" s="622" t="s">
        <v>339</v>
      </c>
      <c r="E22" s="623"/>
      <c r="F22" s="624"/>
      <c r="G22" s="226">
        <v>21</v>
      </c>
      <c r="H22" s="228">
        <v>3058.4958016908131</v>
      </c>
      <c r="I22" s="229">
        <v>145.64265722337205</v>
      </c>
      <c r="J22" s="226"/>
      <c r="K22" s="612" t="s">
        <v>386</v>
      </c>
      <c r="L22" s="611"/>
      <c r="M22" s="100"/>
      <c r="N22" s="100"/>
      <c r="O22" s="100"/>
      <c r="P22" s="100"/>
      <c r="Q22" s="100"/>
      <c r="R22" s="100"/>
    </row>
    <row r="23" spans="1:18" ht="15.75" customHeight="1">
      <c r="A23" s="629"/>
      <c r="B23" s="632"/>
      <c r="C23" s="226">
        <v>5</v>
      </c>
      <c r="D23" s="622"/>
      <c r="E23" s="623"/>
      <c r="F23" s="624"/>
      <c r="G23" s="226"/>
      <c r="H23" s="228"/>
      <c r="I23" s="229"/>
      <c r="J23" s="226"/>
      <c r="K23" s="622"/>
      <c r="L23" s="624"/>
      <c r="M23" s="100"/>
      <c r="N23" s="100"/>
      <c r="O23" s="100"/>
      <c r="P23" s="100"/>
      <c r="Q23" s="100"/>
      <c r="R23" s="100"/>
    </row>
    <row r="24" spans="1:18" ht="15.75" customHeight="1">
      <c r="A24" s="629"/>
      <c r="B24" s="632"/>
      <c r="C24" s="230" t="s">
        <v>367</v>
      </c>
      <c r="D24" s="622"/>
      <c r="E24" s="623"/>
      <c r="F24" s="624"/>
      <c r="G24" s="226"/>
      <c r="H24" s="228"/>
      <c r="I24" s="229"/>
      <c r="J24" s="226"/>
      <c r="K24" s="622"/>
      <c r="L24" s="624"/>
      <c r="M24" s="100"/>
      <c r="N24" s="100"/>
      <c r="O24" s="100"/>
      <c r="P24" s="100"/>
      <c r="Q24" s="100"/>
      <c r="R24" s="100"/>
    </row>
    <row r="25" spans="1:18" ht="15.75" customHeight="1">
      <c r="A25" s="629"/>
      <c r="B25" s="632"/>
      <c r="C25" s="230" t="s">
        <v>368</v>
      </c>
      <c r="D25" s="622"/>
      <c r="E25" s="623"/>
      <c r="F25" s="624"/>
      <c r="G25" s="226"/>
      <c r="H25" s="228"/>
      <c r="I25" s="229"/>
      <c r="J25" s="226"/>
      <c r="K25" s="622"/>
      <c r="L25" s="624"/>
      <c r="M25" s="100"/>
      <c r="N25" s="100"/>
      <c r="O25" s="100"/>
      <c r="P25" s="100"/>
      <c r="Q25" s="100"/>
      <c r="R25" s="100"/>
    </row>
    <row r="26" spans="1:18" ht="15.75" customHeight="1">
      <c r="A26" s="629"/>
      <c r="B26" s="632"/>
      <c r="C26" s="230" t="s">
        <v>369</v>
      </c>
      <c r="D26" s="622"/>
      <c r="E26" s="623"/>
      <c r="F26" s="624"/>
      <c r="G26" s="226"/>
      <c r="H26" s="228"/>
      <c r="I26" s="229"/>
      <c r="J26" s="226"/>
      <c r="K26" s="622"/>
      <c r="L26" s="624"/>
      <c r="M26" s="100"/>
      <c r="N26" s="100"/>
      <c r="O26" s="100"/>
      <c r="P26" s="100"/>
      <c r="Q26" s="100"/>
      <c r="R26" s="100"/>
    </row>
    <row r="27" spans="1:18" ht="15.75" customHeight="1">
      <c r="A27" s="629"/>
      <c r="B27" s="632"/>
      <c r="C27" s="230" t="s">
        <v>370</v>
      </c>
      <c r="D27" s="622"/>
      <c r="E27" s="623"/>
      <c r="F27" s="624"/>
      <c r="G27" s="226"/>
      <c r="H27" s="228"/>
      <c r="I27" s="229"/>
      <c r="J27" s="226"/>
      <c r="K27" s="622"/>
      <c r="L27" s="624"/>
      <c r="M27" s="100"/>
      <c r="N27" s="100"/>
      <c r="O27" s="100"/>
      <c r="P27" s="100"/>
      <c r="Q27" s="100"/>
      <c r="R27" s="100"/>
    </row>
    <row r="28" spans="1:18" ht="15.75" customHeight="1">
      <c r="A28" s="630"/>
      <c r="B28" s="633"/>
      <c r="C28" s="230" t="s">
        <v>371</v>
      </c>
      <c r="D28" s="622"/>
      <c r="E28" s="623"/>
      <c r="F28" s="624"/>
      <c r="G28" s="226"/>
      <c r="H28" s="228"/>
      <c r="I28" s="229"/>
      <c r="J28" s="226"/>
      <c r="K28" s="622"/>
      <c r="L28" s="624"/>
      <c r="M28" s="100"/>
      <c r="N28" s="100"/>
      <c r="O28" s="100"/>
      <c r="P28" s="100"/>
      <c r="Q28" s="100"/>
      <c r="R28" s="100"/>
    </row>
    <row r="29" spans="1:18" ht="15.75" customHeight="1">
      <c r="A29" s="617" t="s">
        <v>395</v>
      </c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7"/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</row>
    <row r="31" spans="1:18" s="107" customFormat="1" ht="16.350000000000001" customHeight="1">
      <c r="A31" s="628" t="s">
        <v>131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30"/>
      <c r="B32" s="221" t="s">
        <v>350</v>
      </c>
      <c r="C32" s="221" t="s">
        <v>351</v>
      </c>
      <c r="D32" s="221" t="s">
        <v>352</v>
      </c>
      <c r="E32" s="221" t="s">
        <v>353</v>
      </c>
      <c r="F32" s="221" t="s">
        <v>402</v>
      </c>
      <c r="G32" s="222" t="s">
        <v>354</v>
      </c>
      <c r="H32" s="220" t="s">
        <v>355</v>
      </c>
      <c r="I32" s="235" t="s">
        <v>356</v>
      </c>
      <c r="J32" s="222" t="s">
        <v>357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4" t="s">
        <v>56</v>
      </c>
      <c r="B33" s="635"/>
      <c r="C33" s="175" t="s">
        <v>358</v>
      </c>
      <c r="D33" s="634" t="s">
        <v>359</v>
      </c>
      <c r="E33" s="636"/>
      <c r="F33" s="635"/>
      <c r="G33" s="175" t="s">
        <v>360</v>
      </c>
      <c r="H33" s="175" t="s">
        <v>361</v>
      </c>
      <c r="I33" s="175" t="s">
        <v>362</v>
      </c>
      <c r="J33" s="175" t="s">
        <v>363</v>
      </c>
      <c r="K33" s="634" t="s">
        <v>364</v>
      </c>
      <c r="L33" s="635"/>
      <c r="M33" s="130"/>
    </row>
    <row r="34" spans="1:18" ht="15.75" customHeight="1">
      <c r="A34" s="628">
        <v>7</v>
      </c>
      <c r="B34" s="631" t="s">
        <v>403</v>
      </c>
      <c r="C34" s="226">
        <v>1</v>
      </c>
      <c r="D34" s="622" t="s">
        <v>404</v>
      </c>
      <c r="E34" s="623"/>
      <c r="F34" s="624"/>
      <c r="G34" s="226">
        <v>24</v>
      </c>
      <c r="H34" s="228">
        <v>1757.3660553260656</v>
      </c>
      <c r="I34" s="229">
        <v>73.223585638586059</v>
      </c>
      <c r="J34" s="440">
        <f>I34-I8</f>
        <v>0.75109169901861605</v>
      </c>
      <c r="K34" s="612" t="s">
        <v>386</v>
      </c>
      <c r="L34" s="611"/>
      <c r="N34" s="100"/>
      <c r="O34" s="100"/>
      <c r="P34" s="100"/>
      <c r="Q34" s="100"/>
      <c r="R34" s="100"/>
    </row>
    <row r="35" spans="1:18" ht="15.75" customHeight="1">
      <c r="A35" s="629"/>
      <c r="B35" s="632"/>
      <c r="C35" s="226">
        <v>2</v>
      </c>
      <c r="D35" s="622"/>
      <c r="E35" s="623"/>
      <c r="F35" s="624"/>
      <c r="G35" s="226"/>
      <c r="H35" s="228"/>
      <c r="I35" s="229"/>
      <c r="J35" s="226"/>
      <c r="K35" s="622"/>
      <c r="L35" s="624"/>
      <c r="N35" s="100"/>
      <c r="O35" s="100"/>
      <c r="P35" s="100"/>
      <c r="Q35" s="100"/>
      <c r="R35" s="100"/>
    </row>
    <row r="36" spans="1:18" ht="15.75" customHeight="1">
      <c r="A36" s="629"/>
      <c r="B36" s="632"/>
      <c r="C36" s="226">
        <v>3</v>
      </c>
      <c r="D36" s="622"/>
      <c r="E36" s="623"/>
      <c r="F36" s="624"/>
      <c r="G36" s="226"/>
      <c r="H36" s="228"/>
      <c r="I36" s="229"/>
      <c r="J36" s="226"/>
      <c r="K36" s="622"/>
      <c r="L36" s="624"/>
      <c r="N36" s="100"/>
      <c r="O36" s="100"/>
      <c r="P36" s="100"/>
      <c r="Q36" s="100"/>
      <c r="R36" s="100"/>
    </row>
    <row r="37" spans="1:18" ht="15.75" customHeight="1">
      <c r="A37" s="629"/>
      <c r="B37" s="632"/>
      <c r="C37" s="226">
        <v>4</v>
      </c>
      <c r="D37" s="622"/>
      <c r="E37" s="623"/>
      <c r="F37" s="624"/>
      <c r="G37" s="226"/>
      <c r="H37" s="228"/>
      <c r="I37" s="229"/>
      <c r="J37" s="226"/>
      <c r="K37" s="622"/>
      <c r="L37" s="624"/>
      <c r="N37" s="100"/>
      <c r="O37" s="100"/>
      <c r="P37" s="100"/>
      <c r="Q37" s="100"/>
      <c r="R37" s="100"/>
    </row>
    <row r="38" spans="1:18" ht="15.75" customHeight="1">
      <c r="A38" s="629"/>
      <c r="B38" s="632"/>
      <c r="C38" s="226">
        <v>5</v>
      </c>
      <c r="D38" s="622"/>
      <c r="E38" s="623"/>
      <c r="F38" s="624"/>
      <c r="G38" s="226"/>
      <c r="H38" s="228"/>
      <c r="I38" s="229"/>
      <c r="J38" s="226"/>
      <c r="K38" s="622"/>
      <c r="L38" s="624"/>
      <c r="N38" s="100"/>
      <c r="O38" s="100"/>
      <c r="P38" s="100"/>
      <c r="Q38" s="100"/>
      <c r="R38" s="100"/>
    </row>
    <row r="39" spans="1:18" ht="15.75" customHeight="1">
      <c r="A39" s="629"/>
      <c r="B39" s="632"/>
      <c r="C39" s="230" t="s">
        <v>367</v>
      </c>
      <c r="D39" s="622"/>
      <c r="E39" s="623"/>
      <c r="F39" s="624"/>
      <c r="G39" s="226"/>
      <c r="H39" s="228"/>
      <c r="I39" s="229"/>
      <c r="J39" s="226"/>
      <c r="K39" s="622"/>
      <c r="L39" s="624"/>
      <c r="N39" s="100"/>
      <c r="O39" s="100"/>
      <c r="P39" s="100"/>
      <c r="Q39" s="100"/>
      <c r="R39" s="100"/>
    </row>
    <row r="40" spans="1:18" ht="15.75" customHeight="1">
      <c r="A40" s="629"/>
      <c r="B40" s="632"/>
      <c r="C40" s="230" t="s">
        <v>368</v>
      </c>
      <c r="D40" s="622"/>
      <c r="E40" s="623"/>
      <c r="F40" s="624"/>
      <c r="G40" s="226"/>
      <c r="H40" s="228"/>
      <c r="I40" s="229"/>
      <c r="J40" s="226"/>
      <c r="K40" s="622"/>
      <c r="L40" s="624"/>
      <c r="N40" s="100"/>
      <c r="O40" s="100"/>
      <c r="P40" s="100"/>
      <c r="Q40" s="100"/>
      <c r="R40" s="100"/>
    </row>
    <row r="41" spans="1:18" ht="15.75" customHeight="1">
      <c r="A41" s="629"/>
      <c r="B41" s="632"/>
      <c r="C41" s="230" t="s">
        <v>369</v>
      </c>
      <c r="D41" s="622"/>
      <c r="E41" s="623"/>
      <c r="F41" s="624"/>
      <c r="G41" s="226"/>
      <c r="H41" s="228"/>
      <c r="I41" s="229"/>
      <c r="J41" s="226"/>
      <c r="K41" s="622"/>
      <c r="L41" s="624"/>
      <c r="N41" s="100"/>
      <c r="O41" s="100"/>
      <c r="P41" s="100"/>
      <c r="Q41" s="100"/>
      <c r="R41" s="100"/>
    </row>
    <row r="42" spans="1:18" ht="15.75" customHeight="1">
      <c r="A42" s="629"/>
      <c r="B42" s="632"/>
      <c r="C42" s="230" t="s">
        <v>370</v>
      </c>
      <c r="D42" s="622"/>
      <c r="E42" s="623"/>
      <c r="F42" s="624"/>
      <c r="G42" s="226"/>
      <c r="H42" s="228"/>
      <c r="I42" s="229"/>
      <c r="J42" s="226"/>
      <c r="K42" s="622"/>
      <c r="L42" s="624"/>
      <c r="M42" s="100"/>
      <c r="N42" s="100"/>
      <c r="O42" s="100"/>
      <c r="P42" s="100"/>
      <c r="Q42" s="100"/>
      <c r="R42" s="100"/>
    </row>
    <row r="43" spans="1:18" ht="15.75" customHeight="1">
      <c r="A43" s="630"/>
      <c r="B43" s="633"/>
      <c r="C43" s="230" t="s">
        <v>371</v>
      </c>
      <c r="D43" s="622"/>
      <c r="E43" s="623"/>
      <c r="F43" s="624"/>
      <c r="G43" s="226"/>
      <c r="H43" s="228"/>
      <c r="I43" s="229"/>
      <c r="J43" s="226"/>
      <c r="K43" s="622"/>
      <c r="L43" s="62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5" t="s">
        <v>56</v>
      </c>
      <c r="B44" s="626"/>
      <c r="C44" s="233" t="s">
        <v>358</v>
      </c>
      <c r="D44" s="625" t="s">
        <v>359</v>
      </c>
      <c r="E44" s="627"/>
      <c r="F44" s="626"/>
      <c r="G44" s="233" t="s">
        <v>360</v>
      </c>
      <c r="H44" s="233" t="s">
        <v>361</v>
      </c>
      <c r="I44" s="233" t="s">
        <v>362</v>
      </c>
      <c r="J44" s="175" t="s">
        <v>363</v>
      </c>
      <c r="K44" s="625" t="s">
        <v>364</v>
      </c>
      <c r="L44" s="626"/>
      <c r="M44" s="131"/>
    </row>
    <row r="45" spans="1:18" ht="15.75" customHeight="1">
      <c r="A45" s="628">
        <v>8</v>
      </c>
      <c r="B45" s="631" t="s">
        <v>405</v>
      </c>
      <c r="C45" s="226">
        <v>1</v>
      </c>
      <c r="D45" s="622" t="s">
        <v>335</v>
      </c>
      <c r="E45" s="623"/>
      <c r="F45" s="624"/>
      <c r="G45" s="226">
        <v>19</v>
      </c>
      <c r="H45" s="228">
        <v>3094.7377669615694</v>
      </c>
      <c r="I45" s="229">
        <v>162.88093510324046</v>
      </c>
      <c r="J45" s="440">
        <f>I45-I20</f>
        <v>2.2788105264195622</v>
      </c>
      <c r="K45" s="612" t="s">
        <v>386</v>
      </c>
      <c r="L45" s="611"/>
      <c r="M45" s="100"/>
      <c r="N45" s="100"/>
      <c r="O45" s="100"/>
      <c r="P45" s="100"/>
      <c r="Q45" s="100"/>
      <c r="R45" s="100"/>
    </row>
    <row r="46" spans="1:18" ht="15.75" customHeight="1">
      <c r="A46" s="629"/>
      <c r="B46" s="632"/>
      <c r="C46" s="226">
        <v>2</v>
      </c>
      <c r="D46" s="622" t="s">
        <v>325</v>
      </c>
      <c r="E46" s="623"/>
      <c r="F46" s="624"/>
      <c r="G46" s="226">
        <v>20</v>
      </c>
      <c r="H46" s="228">
        <v>3230.9921679067047</v>
      </c>
      <c r="I46" s="229">
        <v>161.54960839533524</v>
      </c>
      <c r="J46" s="440">
        <f>I46-I19</f>
        <v>0.68566334262101236</v>
      </c>
      <c r="K46" s="612" t="s">
        <v>386</v>
      </c>
      <c r="L46" s="611"/>
      <c r="M46" s="100"/>
      <c r="N46" s="100"/>
      <c r="O46" s="100"/>
      <c r="P46" s="100"/>
      <c r="Q46" s="100"/>
      <c r="R46" s="100"/>
    </row>
    <row r="47" spans="1:18" ht="15.75" customHeight="1">
      <c r="A47" s="629"/>
      <c r="B47" s="632"/>
      <c r="C47" s="226">
        <v>3</v>
      </c>
      <c r="D47" s="622" t="s">
        <v>324</v>
      </c>
      <c r="E47" s="623"/>
      <c r="F47" s="624"/>
      <c r="G47" s="226">
        <v>21</v>
      </c>
      <c r="H47" s="228">
        <v>3235.7371796716138</v>
      </c>
      <c r="I47" s="229">
        <v>154.08272284150539</v>
      </c>
      <c r="J47" s="440">
        <f>I47-I21</f>
        <v>0.74108260659232883</v>
      </c>
      <c r="K47" s="612" t="s">
        <v>386</v>
      </c>
      <c r="L47" s="611"/>
      <c r="M47" s="100"/>
      <c r="N47" s="100"/>
      <c r="O47" s="100"/>
      <c r="P47" s="100"/>
      <c r="Q47" s="100"/>
      <c r="R47" s="100"/>
    </row>
    <row r="48" spans="1:18" ht="15.75" customHeight="1">
      <c r="A48" s="629"/>
      <c r="B48" s="632"/>
      <c r="C48" s="226">
        <v>4</v>
      </c>
      <c r="D48" s="622" t="s">
        <v>339</v>
      </c>
      <c r="E48" s="623"/>
      <c r="F48" s="624"/>
      <c r="G48" s="226">
        <v>21</v>
      </c>
      <c r="H48" s="228">
        <v>3098.0640412444745</v>
      </c>
      <c r="I48" s="229">
        <v>147.52685910687978</v>
      </c>
      <c r="J48" s="440">
        <f>I48-I22</f>
        <v>1.8842018835077283</v>
      </c>
      <c r="K48" s="612" t="s">
        <v>386</v>
      </c>
      <c r="L48" s="611"/>
      <c r="M48" s="100"/>
      <c r="N48" s="100"/>
      <c r="O48" s="100"/>
      <c r="P48" s="100"/>
      <c r="Q48" s="100"/>
      <c r="R48" s="100"/>
    </row>
    <row r="49" spans="1:18" ht="15.75" customHeight="1">
      <c r="A49" s="629"/>
      <c r="B49" s="632"/>
      <c r="C49" s="226">
        <v>5</v>
      </c>
      <c r="D49" s="622"/>
      <c r="E49" s="623"/>
      <c r="F49" s="624"/>
      <c r="G49" s="226"/>
      <c r="H49" s="228"/>
      <c r="I49" s="229"/>
      <c r="J49" s="226"/>
      <c r="K49" s="622"/>
      <c r="L49" s="624"/>
      <c r="M49" s="100"/>
      <c r="N49" s="100"/>
      <c r="O49" s="100"/>
      <c r="P49" s="100"/>
      <c r="Q49" s="100"/>
      <c r="R49" s="100"/>
    </row>
    <row r="50" spans="1:18" ht="15.75" customHeight="1">
      <c r="A50" s="629"/>
      <c r="B50" s="632"/>
      <c r="C50" s="230" t="s">
        <v>367</v>
      </c>
      <c r="D50" s="622"/>
      <c r="E50" s="623"/>
      <c r="F50" s="624"/>
      <c r="G50" s="226"/>
      <c r="H50" s="228"/>
      <c r="I50" s="229"/>
      <c r="J50" s="226"/>
      <c r="K50" s="622"/>
      <c r="L50" s="624"/>
      <c r="M50" s="100"/>
      <c r="N50" s="100"/>
      <c r="O50" s="100"/>
      <c r="P50" s="100"/>
      <c r="Q50" s="100"/>
      <c r="R50" s="100"/>
    </row>
    <row r="51" spans="1:18" ht="15.75" customHeight="1">
      <c r="A51" s="629"/>
      <c r="B51" s="632"/>
      <c r="C51" s="230" t="s">
        <v>368</v>
      </c>
      <c r="D51" s="622"/>
      <c r="E51" s="623"/>
      <c r="F51" s="624"/>
      <c r="G51" s="226"/>
      <c r="H51" s="228"/>
      <c r="I51" s="229"/>
      <c r="J51" s="226"/>
      <c r="K51" s="622"/>
      <c r="L51" s="624"/>
      <c r="M51" s="100"/>
      <c r="N51" s="100"/>
      <c r="O51" s="100"/>
      <c r="P51" s="100"/>
      <c r="Q51" s="100"/>
      <c r="R51" s="100"/>
    </row>
    <row r="52" spans="1:18" ht="15.75" customHeight="1">
      <c r="A52" s="629"/>
      <c r="B52" s="632"/>
      <c r="C52" s="230" t="s">
        <v>369</v>
      </c>
      <c r="D52" s="622"/>
      <c r="E52" s="623"/>
      <c r="F52" s="624"/>
      <c r="G52" s="226"/>
      <c r="H52" s="228"/>
      <c r="I52" s="229"/>
      <c r="J52" s="226"/>
      <c r="K52" s="622"/>
      <c r="L52" s="624"/>
      <c r="M52" s="100"/>
      <c r="N52" s="100"/>
      <c r="O52" s="100"/>
      <c r="P52" s="100"/>
      <c r="Q52" s="100"/>
      <c r="R52" s="100"/>
    </row>
    <row r="53" spans="1:18" ht="15.75" customHeight="1">
      <c r="A53" s="629"/>
      <c r="B53" s="632"/>
      <c r="C53" s="230" t="s">
        <v>370</v>
      </c>
      <c r="D53" s="622"/>
      <c r="E53" s="623"/>
      <c r="F53" s="624"/>
      <c r="G53" s="226"/>
      <c r="H53" s="228"/>
      <c r="I53" s="229"/>
      <c r="J53" s="226"/>
      <c r="K53" s="622"/>
      <c r="L53" s="624"/>
      <c r="M53" s="100"/>
      <c r="N53" s="100"/>
      <c r="O53" s="100"/>
      <c r="P53" s="100"/>
      <c r="Q53" s="100"/>
      <c r="R53" s="100"/>
    </row>
    <row r="54" spans="1:18" ht="15.75" customHeight="1">
      <c r="A54" s="630"/>
      <c r="B54" s="633"/>
      <c r="C54" s="230" t="s">
        <v>371</v>
      </c>
      <c r="D54" s="622"/>
      <c r="E54" s="623"/>
      <c r="F54" s="624"/>
      <c r="G54" s="226"/>
      <c r="H54" s="228"/>
      <c r="I54" s="229"/>
      <c r="J54" s="226"/>
      <c r="K54" s="622"/>
      <c r="L54" s="624"/>
      <c r="M54" s="100"/>
      <c r="N54" s="100"/>
      <c r="O54" s="100"/>
      <c r="P54" s="100"/>
      <c r="Q54" s="100"/>
      <c r="R54" s="100"/>
    </row>
    <row r="55" spans="1:18" ht="15.75" customHeight="1">
      <c r="A55" s="617" t="s">
        <v>397</v>
      </c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</row>
    <row r="57" spans="1:18" s="107" customFormat="1" ht="16.350000000000001" customHeight="1">
      <c r="A57" s="628" t="s">
        <v>131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30"/>
      <c r="B58" s="221" t="s">
        <v>350</v>
      </c>
      <c r="C58" s="221" t="s">
        <v>351</v>
      </c>
      <c r="D58" s="221" t="s">
        <v>352</v>
      </c>
      <c r="E58" s="221" t="s">
        <v>353</v>
      </c>
      <c r="F58" s="221" t="s">
        <v>402</v>
      </c>
      <c r="G58" s="222" t="s">
        <v>354</v>
      </c>
      <c r="H58" s="220" t="s">
        <v>355</v>
      </c>
      <c r="I58" s="235" t="s">
        <v>356</v>
      </c>
      <c r="J58" s="222" t="s">
        <v>357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4" t="s">
        <v>56</v>
      </c>
      <c r="B59" s="635"/>
      <c r="C59" s="175" t="s">
        <v>358</v>
      </c>
      <c r="D59" s="634" t="s">
        <v>359</v>
      </c>
      <c r="E59" s="636"/>
      <c r="F59" s="635"/>
      <c r="G59" s="175" t="s">
        <v>360</v>
      </c>
      <c r="H59" s="175" t="s">
        <v>361</v>
      </c>
      <c r="I59" s="175" t="s">
        <v>362</v>
      </c>
      <c r="J59" s="175" t="s">
        <v>363</v>
      </c>
      <c r="K59" s="634" t="s">
        <v>364</v>
      </c>
      <c r="L59" s="635"/>
      <c r="M59" s="130"/>
    </row>
    <row r="60" spans="1:18" ht="49.5" customHeight="1">
      <c r="A60" s="628">
        <v>7</v>
      </c>
      <c r="B60" s="631" t="s">
        <v>403</v>
      </c>
      <c r="C60" s="226">
        <v>1</v>
      </c>
      <c r="D60" s="638" t="s">
        <v>406</v>
      </c>
      <c r="E60" s="639"/>
      <c r="F60" s="639"/>
      <c r="G60" s="443">
        <v>25</v>
      </c>
      <c r="H60" s="444">
        <v>1535.0268533880476</v>
      </c>
      <c r="I60" s="445">
        <v>61.40107413552191</v>
      </c>
      <c r="J60" s="443"/>
      <c r="K60" s="640" t="s">
        <v>407</v>
      </c>
      <c r="L60" s="641"/>
      <c r="N60" s="100"/>
      <c r="O60" s="100"/>
      <c r="P60" s="100"/>
      <c r="Q60" s="100"/>
      <c r="R60" s="100"/>
    </row>
    <row r="61" spans="1:18" ht="15.75" customHeight="1">
      <c r="A61" s="629"/>
      <c r="B61" s="632"/>
      <c r="C61" s="226">
        <v>2</v>
      </c>
      <c r="D61" s="622"/>
      <c r="E61" s="623"/>
      <c r="F61" s="624"/>
      <c r="G61" s="226"/>
      <c r="H61" s="228"/>
      <c r="I61" s="229"/>
      <c r="J61" s="226"/>
      <c r="K61" s="622"/>
      <c r="L61" s="624"/>
      <c r="N61" s="100"/>
      <c r="O61" s="100"/>
      <c r="P61" s="100"/>
      <c r="Q61" s="100"/>
      <c r="R61" s="100"/>
    </row>
    <row r="62" spans="1:18" ht="15.75" customHeight="1">
      <c r="A62" s="629"/>
      <c r="B62" s="632"/>
      <c r="C62" s="226">
        <v>3</v>
      </c>
      <c r="D62" s="622"/>
      <c r="E62" s="623"/>
      <c r="F62" s="624"/>
      <c r="G62" s="226"/>
      <c r="H62" s="228"/>
      <c r="I62" s="229"/>
      <c r="J62" s="226"/>
      <c r="K62" s="622"/>
      <c r="L62" s="624"/>
      <c r="N62" s="100"/>
      <c r="O62" s="100"/>
      <c r="P62" s="100"/>
      <c r="Q62" s="100"/>
      <c r="R62" s="100"/>
    </row>
    <row r="63" spans="1:18" ht="15.75" customHeight="1">
      <c r="A63" s="629"/>
      <c r="B63" s="632"/>
      <c r="C63" s="226">
        <v>4</v>
      </c>
      <c r="D63" s="622"/>
      <c r="E63" s="623"/>
      <c r="F63" s="624"/>
      <c r="G63" s="226"/>
      <c r="H63" s="228"/>
      <c r="I63" s="229"/>
      <c r="J63" s="226"/>
      <c r="K63" s="622"/>
      <c r="L63" s="624"/>
      <c r="N63" s="100"/>
      <c r="O63" s="100"/>
      <c r="P63" s="100"/>
      <c r="Q63" s="100"/>
      <c r="R63" s="100"/>
    </row>
    <row r="64" spans="1:18" ht="15.75" customHeight="1">
      <c r="A64" s="629"/>
      <c r="B64" s="632"/>
      <c r="C64" s="226">
        <v>5</v>
      </c>
      <c r="D64" s="622"/>
      <c r="E64" s="623"/>
      <c r="F64" s="624"/>
      <c r="G64" s="226"/>
      <c r="H64" s="228"/>
      <c r="I64" s="229"/>
      <c r="J64" s="226"/>
      <c r="K64" s="622"/>
      <c r="L64" s="624"/>
      <c r="N64" s="100"/>
      <c r="O64" s="100"/>
      <c r="P64" s="100"/>
      <c r="Q64" s="100"/>
      <c r="R64" s="100"/>
    </row>
    <row r="65" spans="1:18" ht="15.75" customHeight="1">
      <c r="A65" s="629"/>
      <c r="B65" s="632"/>
      <c r="C65" s="230" t="s">
        <v>367</v>
      </c>
      <c r="D65" s="622"/>
      <c r="E65" s="623"/>
      <c r="F65" s="624"/>
      <c r="G65" s="226"/>
      <c r="H65" s="228"/>
      <c r="I65" s="229"/>
      <c r="J65" s="226"/>
      <c r="K65" s="622"/>
      <c r="L65" s="624"/>
      <c r="N65" s="100"/>
      <c r="O65" s="100"/>
      <c r="P65" s="100"/>
      <c r="Q65" s="100"/>
      <c r="R65" s="100"/>
    </row>
    <row r="66" spans="1:18" ht="15.75" customHeight="1">
      <c r="A66" s="629"/>
      <c r="B66" s="632"/>
      <c r="C66" s="230" t="s">
        <v>368</v>
      </c>
      <c r="D66" s="622"/>
      <c r="E66" s="623"/>
      <c r="F66" s="624"/>
      <c r="G66" s="226"/>
      <c r="H66" s="228"/>
      <c r="I66" s="229"/>
      <c r="J66" s="226"/>
      <c r="K66" s="622"/>
      <c r="L66" s="624"/>
      <c r="N66" s="100"/>
      <c r="O66" s="100"/>
      <c r="P66" s="100"/>
      <c r="Q66" s="100"/>
      <c r="R66" s="100"/>
    </row>
    <row r="67" spans="1:18" ht="15.75" customHeight="1">
      <c r="A67" s="629"/>
      <c r="B67" s="632"/>
      <c r="C67" s="230" t="s">
        <v>369</v>
      </c>
      <c r="D67" s="622"/>
      <c r="E67" s="623"/>
      <c r="F67" s="624"/>
      <c r="G67" s="226"/>
      <c r="H67" s="228"/>
      <c r="I67" s="229"/>
      <c r="J67" s="226"/>
      <c r="K67" s="622"/>
      <c r="L67" s="624"/>
      <c r="N67" s="100"/>
      <c r="O67" s="100"/>
      <c r="P67" s="100"/>
      <c r="Q67" s="100"/>
      <c r="R67" s="100"/>
    </row>
    <row r="68" spans="1:18" ht="15.75" customHeight="1">
      <c r="A68" s="629"/>
      <c r="B68" s="632"/>
      <c r="C68" s="230" t="s">
        <v>370</v>
      </c>
      <c r="D68" s="622"/>
      <c r="E68" s="623"/>
      <c r="F68" s="624"/>
      <c r="G68" s="226"/>
      <c r="H68" s="228"/>
      <c r="I68" s="229"/>
      <c r="J68" s="226"/>
      <c r="K68" s="622"/>
      <c r="L68" s="624"/>
      <c r="M68" s="100"/>
      <c r="N68" s="100"/>
      <c r="O68" s="100"/>
      <c r="P68" s="100"/>
      <c r="Q68" s="100"/>
      <c r="R68" s="100"/>
    </row>
    <row r="69" spans="1:18" ht="15.75" customHeight="1">
      <c r="A69" s="630"/>
      <c r="B69" s="633"/>
      <c r="C69" s="230" t="s">
        <v>371</v>
      </c>
      <c r="D69" s="622"/>
      <c r="E69" s="623"/>
      <c r="F69" s="624"/>
      <c r="G69" s="226"/>
      <c r="H69" s="228"/>
      <c r="I69" s="229"/>
      <c r="J69" s="226"/>
      <c r="K69" s="622"/>
      <c r="L69" s="624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5" t="s">
        <v>56</v>
      </c>
      <c r="B70" s="626"/>
      <c r="C70" s="233" t="s">
        <v>358</v>
      </c>
      <c r="D70" s="625" t="s">
        <v>359</v>
      </c>
      <c r="E70" s="627"/>
      <c r="F70" s="626"/>
      <c r="G70" s="233" t="s">
        <v>360</v>
      </c>
      <c r="H70" s="233" t="s">
        <v>361</v>
      </c>
      <c r="I70" s="233" t="s">
        <v>362</v>
      </c>
      <c r="J70" s="175" t="s">
        <v>363</v>
      </c>
      <c r="K70" s="625" t="s">
        <v>376</v>
      </c>
      <c r="L70" s="626"/>
      <c r="M70" s="131"/>
    </row>
    <row r="71" spans="1:18" ht="15.75" customHeight="1">
      <c r="A71" s="628">
        <v>8</v>
      </c>
      <c r="B71" s="631" t="s">
        <v>405</v>
      </c>
      <c r="C71" s="226">
        <v>1</v>
      </c>
      <c r="D71" s="622" t="s">
        <v>335</v>
      </c>
      <c r="E71" s="623"/>
      <c r="F71" s="624"/>
      <c r="G71" s="226">
        <v>19</v>
      </c>
      <c r="H71" s="228">
        <v>3102.2534959470731</v>
      </c>
      <c r="I71" s="229">
        <v>163.27649978668805</v>
      </c>
      <c r="J71" s="440">
        <f>I71-I45</f>
        <v>0.39556468344758855</v>
      </c>
      <c r="K71" s="622" t="s">
        <v>366</v>
      </c>
      <c r="L71" s="624"/>
      <c r="M71" s="100"/>
      <c r="N71" s="100"/>
      <c r="O71" s="100"/>
      <c r="P71" s="100"/>
      <c r="Q71" s="100"/>
      <c r="R71" s="100"/>
    </row>
    <row r="72" spans="1:18" ht="15.75" customHeight="1">
      <c r="A72" s="629"/>
      <c r="B72" s="632"/>
      <c r="C72" s="226">
        <v>2</v>
      </c>
      <c r="D72" s="622" t="s">
        <v>325</v>
      </c>
      <c r="E72" s="623"/>
      <c r="F72" s="624"/>
      <c r="G72" s="226">
        <v>20</v>
      </c>
      <c r="H72" s="228">
        <v>3242.7496667170631</v>
      </c>
      <c r="I72" s="229">
        <v>162.13748333585315</v>
      </c>
      <c r="J72" s="440">
        <f>I72-I46</f>
        <v>0.58787494051790645</v>
      </c>
      <c r="K72" s="622" t="s">
        <v>366</v>
      </c>
      <c r="L72" s="624"/>
      <c r="M72" s="100"/>
      <c r="N72" s="100"/>
      <c r="O72" s="100"/>
      <c r="P72" s="100"/>
      <c r="Q72" s="100"/>
      <c r="R72" s="100"/>
    </row>
    <row r="73" spans="1:18" ht="15.75" customHeight="1">
      <c r="A73" s="629"/>
      <c r="B73" s="632"/>
      <c r="C73" s="226">
        <v>3</v>
      </c>
      <c r="D73" s="622" t="s">
        <v>324</v>
      </c>
      <c r="E73" s="623"/>
      <c r="F73" s="624"/>
      <c r="G73" s="226">
        <v>21</v>
      </c>
      <c r="H73" s="228">
        <v>3245.8840264053006</v>
      </c>
      <c r="I73" s="229">
        <v>154.5659060193</v>
      </c>
      <c r="J73" s="440">
        <f>I73-I47</f>
        <v>0.48318317779461495</v>
      </c>
      <c r="K73" s="622" t="s">
        <v>366</v>
      </c>
      <c r="L73" s="624"/>
      <c r="M73" s="100"/>
      <c r="N73" s="100"/>
      <c r="O73" s="100"/>
      <c r="P73" s="100"/>
      <c r="Q73" s="100"/>
      <c r="R73" s="100"/>
    </row>
    <row r="74" spans="1:18" ht="15.75" customHeight="1">
      <c r="A74" s="629"/>
      <c r="B74" s="632"/>
      <c r="C74" s="226">
        <v>4</v>
      </c>
      <c r="D74" s="622" t="s">
        <v>339</v>
      </c>
      <c r="E74" s="623"/>
      <c r="F74" s="624"/>
      <c r="G74" s="226">
        <v>21</v>
      </c>
      <c r="H74" s="228">
        <v>3106.5404341748717</v>
      </c>
      <c r="I74" s="229">
        <v>147.9304968654701</v>
      </c>
      <c r="J74" s="440">
        <f>I74-I48</f>
        <v>0.40363775859032103</v>
      </c>
      <c r="K74" s="622" t="s">
        <v>366</v>
      </c>
      <c r="L74" s="624"/>
      <c r="M74" s="100"/>
      <c r="N74" s="100"/>
      <c r="O74" s="100"/>
      <c r="P74" s="100"/>
      <c r="Q74" s="100"/>
      <c r="R74" s="100"/>
    </row>
    <row r="75" spans="1:18" ht="15.75" customHeight="1">
      <c r="A75" s="629"/>
      <c r="B75" s="632"/>
      <c r="C75" s="226">
        <v>5</v>
      </c>
      <c r="D75" s="622"/>
      <c r="E75" s="623"/>
      <c r="F75" s="624"/>
      <c r="G75" s="226"/>
      <c r="H75" s="228"/>
      <c r="I75" s="229"/>
      <c r="J75" s="226"/>
      <c r="K75" s="622"/>
      <c r="L75" s="624"/>
      <c r="M75" s="100"/>
      <c r="N75" s="100"/>
      <c r="O75" s="100"/>
      <c r="P75" s="100"/>
      <c r="Q75" s="100"/>
      <c r="R75" s="100"/>
    </row>
    <row r="76" spans="1:18" ht="15.75" customHeight="1">
      <c r="A76" s="629"/>
      <c r="B76" s="632"/>
      <c r="C76" s="230" t="s">
        <v>367</v>
      </c>
      <c r="D76" s="622"/>
      <c r="E76" s="623"/>
      <c r="F76" s="624"/>
      <c r="G76" s="226"/>
      <c r="H76" s="228"/>
      <c r="I76" s="229"/>
      <c r="J76" s="226"/>
      <c r="K76" s="622"/>
      <c r="L76" s="624"/>
      <c r="M76" s="100"/>
      <c r="N76" s="100"/>
      <c r="O76" s="100"/>
      <c r="P76" s="100"/>
      <c r="Q76" s="100"/>
      <c r="R76" s="100"/>
    </row>
    <row r="77" spans="1:18" ht="15.75" customHeight="1">
      <c r="A77" s="629"/>
      <c r="B77" s="632"/>
      <c r="C77" s="230" t="s">
        <v>368</v>
      </c>
      <c r="D77" s="622"/>
      <c r="E77" s="623"/>
      <c r="F77" s="624"/>
      <c r="G77" s="226"/>
      <c r="H77" s="228"/>
      <c r="I77" s="229"/>
      <c r="J77" s="226"/>
      <c r="K77" s="622"/>
      <c r="L77" s="624"/>
      <c r="M77" s="100"/>
      <c r="N77" s="100"/>
      <c r="O77" s="100"/>
      <c r="P77" s="100"/>
      <c r="Q77" s="100"/>
      <c r="R77" s="100"/>
    </row>
    <row r="78" spans="1:18" ht="15.75" customHeight="1">
      <c r="A78" s="629"/>
      <c r="B78" s="632"/>
      <c r="C78" s="230" t="s">
        <v>369</v>
      </c>
      <c r="D78" s="622"/>
      <c r="E78" s="623"/>
      <c r="F78" s="624"/>
      <c r="G78" s="226"/>
      <c r="H78" s="228"/>
      <c r="I78" s="229"/>
      <c r="J78" s="226"/>
      <c r="K78" s="622"/>
      <c r="L78" s="624"/>
      <c r="M78" s="100"/>
      <c r="N78" s="100"/>
      <c r="O78" s="100"/>
      <c r="P78" s="100"/>
      <c r="Q78" s="100"/>
      <c r="R78" s="100"/>
    </row>
    <row r="79" spans="1:18" ht="15.75" customHeight="1">
      <c r="A79" s="629"/>
      <c r="B79" s="632"/>
      <c r="C79" s="230" t="s">
        <v>370</v>
      </c>
      <c r="D79" s="622"/>
      <c r="E79" s="623"/>
      <c r="F79" s="624"/>
      <c r="G79" s="226"/>
      <c r="H79" s="228"/>
      <c r="I79" s="229"/>
      <c r="J79" s="226"/>
      <c r="K79" s="622"/>
      <c r="L79" s="624"/>
      <c r="M79" s="100"/>
      <c r="N79" s="100"/>
      <c r="O79" s="100"/>
      <c r="P79" s="100"/>
      <c r="Q79" s="100"/>
      <c r="R79" s="100"/>
    </row>
    <row r="80" spans="1:18" ht="15.75" customHeight="1">
      <c r="A80" s="630"/>
      <c r="B80" s="633"/>
      <c r="C80" s="230" t="s">
        <v>371</v>
      </c>
      <c r="D80" s="622"/>
      <c r="E80" s="623"/>
      <c r="F80" s="624"/>
      <c r="G80" s="226"/>
      <c r="H80" s="228"/>
      <c r="I80" s="229"/>
      <c r="J80" s="226"/>
      <c r="K80" s="622"/>
      <c r="L80" s="624"/>
      <c r="M80" s="100"/>
      <c r="N80" s="100"/>
      <c r="O80" s="100"/>
      <c r="P80" s="100"/>
      <c r="Q80" s="100"/>
      <c r="R80" s="100"/>
    </row>
    <row r="81" spans="1:18" ht="15.75" customHeight="1">
      <c r="A81" s="617" t="s">
        <v>408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7"/>
      <c r="B82" s="617"/>
      <c r="C82" s="617"/>
      <c r="D82" s="617"/>
      <c r="E82" s="617"/>
      <c r="F82" s="617"/>
      <c r="G82" s="617"/>
      <c r="H82" s="617"/>
      <c r="I82" s="617"/>
      <c r="J82" s="617"/>
      <c r="K82" s="617"/>
      <c r="L82" s="617"/>
    </row>
    <row r="83" spans="1:18" s="107" customFormat="1" ht="16.350000000000001" customHeight="1">
      <c r="A83" s="628" t="s">
        <v>131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30"/>
      <c r="B84" s="221" t="s">
        <v>350</v>
      </c>
      <c r="C84" s="221" t="s">
        <v>351</v>
      </c>
      <c r="D84" s="221" t="s">
        <v>352</v>
      </c>
      <c r="E84" s="221" t="s">
        <v>353</v>
      </c>
      <c r="F84" s="221" t="s">
        <v>402</v>
      </c>
      <c r="G84" s="222" t="s">
        <v>354</v>
      </c>
      <c r="H84" s="220" t="s">
        <v>355</v>
      </c>
      <c r="I84" s="235" t="s">
        <v>356</v>
      </c>
      <c r="J84" s="222" t="s">
        <v>357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4" t="s">
        <v>56</v>
      </c>
      <c r="B85" s="635"/>
      <c r="C85" s="175" t="s">
        <v>358</v>
      </c>
      <c r="D85" s="634" t="s">
        <v>359</v>
      </c>
      <c r="E85" s="636"/>
      <c r="F85" s="635"/>
      <c r="G85" s="175" t="s">
        <v>360</v>
      </c>
      <c r="H85" s="175" t="s">
        <v>361</v>
      </c>
      <c r="I85" s="175" t="s">
        <v>362</v>
      </c>
      <c r="J85" s="175" t="s">
        <v>363</v>
      </c>
      <c r="K85" s="634" t="s">
        <v>364</v>
      </c>
      <c r="L85" s="635"/>
      <c r="M85" s="130"/>
    </row>
    <row r="86" spans="1:18" ht="15.75" customHeight="1">
      <c r="A86" s="628">
        <v>7</v>
      </c>
      <c r="B86" s="631" t="s">
        <v>403</v>
      </c>
      <c r="C86" s="226">
        <v>1</v>
      </c>
      <c r="D86" s="610" t="s">
        <v>409</v>
      </c>
      <c r="E86" s="611"/>
      <c r="F86" s="611"/>
      <c r="G86" s="226">
        <v>25</v>
      </c>
      <c r="H86" s="228">
        <v>1589.7537403699259</v>
      </c>
      <c r="I86" s="229">
        <v>63.590149614797042</v>
      </c>
      <c r="J86" s="440">
        <f>I86-I60</f>
        <v>2.1890754792751324</v>
      </c>
      <c r="K86" s="612" t="s">
        <v>386</v>
      </c>
      <c r="L86" s="611"/>
      <c r="N86" s="100"/>
      <c r="O86" s="100"/>
      <c r="P86" s="100"/>
      <c r="Q86" s="100"/>
      <c r="R86" s="100"/>
    </row>
    <row r="87" spans="1:18" ht="15.75" customHeight="1">
      <c r="A87" s="629"/>
      <c r="B87" s="632"/>
      <c r="C87" s="226">
        <v>2</v>
      </c>
      <c r="D87" s="622"/>
      <c r="E87" s="623"/>
      <c r="F87" s="624"/>
      <c r="G87" s="226"/>
      <c r="H87" s="228"/>
      <c r="I87" s="229"/>
      <c r="J87" s="226"/>
      <c r="K87" s="622"/>
      <c r="L87" s="624"/>
      <c r="N87" s="100"/>
      <c r="O87" s="100"/>
      <c r="P87" s="100"/>
      <c r="Q87" s="100"/>
      <c r="R87" s="100"/>
    </row>
    <row r="88" spans="1:18" ht="15.75" customHeight="1">
      <c r="A88" s="629"/>
      <c r="B88" s="632"/>
      <c r="C88" s="226">
        <v>3</v>
      </c>
      <c r="D88" s="622"/>
      <c r="E88" s="623"/>
      <c r="F88" s="624"/>
      <c r="G88" s="226"/>
      <c r="H88" s="228"/>
      <c r="I88" s="229"/>
      <c r="J88" s="226"/>
      <c r="K88" s="622"/>
      <c r="L88" s="624"/>
      <c r="N88" s="100"/>
      <c r="O88" s="100"/>
      <c r="P88" s="100"/>
      <c r="Q88" s="100"/>
      <c r="R88" s="100"/>
    </row>
    <row r="89" spans="1:18" ht="15.75" customHeight="1">
      <c r="A89" s="629"/>
      <c r="B89" s="632"/>
      <c r="C89" s="226">
        <v>4</v>
      </c>
      <c r="D89" s="622"/>
      <c r="E89" s="623"/>
      <c r="F89" s="624"/>
      <c r="G89" s="226"/>
      <c r="H89" s="228"/>
      <c r="I89" s="229"/>
      <c r="J89" s="226"/>
      <c r="K89" s="622"/>
      <c r="L89" s="624"/>
      <c r="N89" s="100"/>
      <c r="O89" s="100"/>
      <c r="P89" s="100"/>
      <c r="Q89" s="100"/>
      <c r="R89" s="100"/>
    </row>
    <row r="90" spans="1:18" ht="15.75" customHeight="1">
      <c r="A90" s="629"/>
      <c r="B90" s="632"/>
      <c r="C90" s="226">
        <v>5</v>
      </c>
      <c r="D90" s="622"/>
      <c r="E90" s="623"/>
      <c r="F90" s="624"/>
      <c r="G90" s="226"/>
      <c r="H90" s="228"/>
      <c r="I90" s="229"/>
      <c r="J90" s="226"/>
      <c r="K90" s="622"/>
      <c r="L90" s="624"/>
      <c r="N90" s="100"/>
      <c r="O90" s="100"/>
      <c r="P90" s="100"/>
      <c r="Q90" s="100"/>
      <c r="R90" s="100"/>
    </row>
    <row r="91" spans="1:18" ht="15.75" customHeight="1">
      <c r="A91" s="629"/>
      <c r="B91" s="632"/>
      <c r="C91" s="230" t="s">
        <v>367</v>
      </c>
      <c r="D91" s="622"/>
      <c r="E91" s="623"/>
      <c r="F91" s="624"/>
      <c r="G91" s="226"/>
      <c r="H91" s="228"/>
      <c r="I91" s="229"/>
      <c r="J91" s="226"/>
      <c r="K91" s="622"/>
      <c r="L91" s="624"/>
      <c r="N91" s="100"/>
      <c r="O91" s="100"/>
      <c r="P91" s="100"/>
      <c r="Q91" s="100"/>
      <c r="R91" s="100"/>
    </row>
    <row r="92" spans="1:18" ht="15.75" customHeight="1">
      <c r="A92" s="629"/>
      <c r="B92" s="632"/>
      <c r="C92" s="230" t="s">
        <v>368</v>
      </c>
      <c r="D92" s="622"/>
      <c r="E92" s="623"/>
      <c r="F92" s="624"/>
      <c r="G92" s="226"/>
      <c r="H92" s="228"/>
      <c r="I92" s="229"/>
      <c r="J92" s="226"/>
      <c r="K92" s="622"/>
      <c r="L92" s="624"/>
      <c r="N92" s="100"/>
      <c r="O92" s="100"/>
      <c r="P92" s="100"/>
      <c r="Q92" s="100"/>
      <c r="R92" s="100"/>
    </row>
    <row r="93" spans="1:18" ht="15.75" customHeight="1">
      <c r="A93" s="629"/>
      <c r="B93" s="632"/>
      <c r="C93" s="230" t="s">
        <v>369</v>
      </c>
      <c r="D93" s="622"/>
      <c r="E93" s="623"/>
      <c r="F93" s="624"/>
      <c r="G93" s="226"/>
      <c r="H93" s="228"/>
      <c r="I93" s="229"/>
      <c r="J93" s="226"/>
      <c r="K93" s="622"/>
      <c r="L93" s="624"/>
      <c r="N93" s="100"/>
      <c r="O93" s="100"/>
      <c r="P93" s="100"/>
      <c r="Q93" s="100"/>
      <c r="R93" s="100"/>
    </row>
    <row r="94" spans="1:18" ht="15.75" customHeight="1">
      <c r="A94" s="629"/>
      <c r="B94" s="632"/>
      <c r="C94" s="230" t="s">
        <v>370</v>
      </c>
      <c r="D94" s="622"/>
      <c r="E94" s="623"/>
      <c r="F94" s="624"/>
      <c r="G94" s="226"/>
      <c r="H94" s="228"/>
      <c r="I94" s="229"/>
      <c r="J94" s="226"/>
      <c r="K94" s="622"/>
      <c r="L94" s="624"/>
      <c r="M94" s="100"/>
      <c r="N94" s="100"/>
      <c r="O94" s="100"/>
      <c r="P94" s="100"/>
      <c r="Q94" s="100"/>
      <c r="R94" s="100"/>
    </row>
    <row r="95" spans="1:18" ht="15.75" customHeight="1">
      <c r="A95" s="630"/>
      <c r="B95" s="633"/>
      <c r="C95" s="230" t="s">
        <v>371</v>
      </c>
      <c r="D95" s="622"/>
      <c r="E95" s="623"/>
      <c r="F95" s="624"/>
      <c r="G95" s="226"/>
      <c r="H95" s="228"/>
      <c r="I95" s="229"/>
      <c r="J95" s="226"/>
      <c r="K95" s="622"/>
      <c r="L95" s="624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5" t="s">
        <v>56</v>
      </c>
      <c r="B96" s="626"/>
      <c r="C96" s="233" t="s">
        <v>358</v>
      </c>
      <c r="D96" s="625" t="s">
        <v>359</v>
      </c>
      <c r="E96" s="627"/>
      <c r="F96" s="626"/>
      <c r="G96" s="233" t="s">
        <v>360</v>
      </c>
      <c r="H96" s="233" t="s">
        <v>361</v>
      </c>
      <c r="I96" s="233" t="s">
        <v>362</v>
      </c>
      <c r="J96" s="175" t="s">
        <v>363</v>
      </c>
      <c r="K96" s="625" t="s">
        <v>364</v>
      </c>
      <c r="L96" s="626"/>
      <c r="M96" s="131"/>
    </row>
    <row r="97" spans="1:18" ht="15.75" customHeight="1">
      <c r="A97" s="628">
        <v>8</v>
      </c>
      <c r="B97" s="631" t="s">
        <v>405</v>
      </c>
      <c r="C97" s="226">
        <v>1</v>
      </c>
      <c r="D97" s="622" t="s">
        <v>335</v>
      </c>
      <c r="E97" s="623"/>
      <c r="F97" s="624"/>
      <c r="G97" s="226">
        <v>19</v>
      </c>
      <c r="H97" s="228">
        <v>3105.7181623481397</v>
      </c>
      <c r="I97" s="229">
        <v>163.4588506499021</v>
      </c>
      <c r="J97" s="440">
        <f>I97-I71</f>
        <v>0.18235086321405447</v>
      </c>
      <c r="K97" s="612" t="s">
        <v>386</v>
      </c>
      <c r="L97" s="611"/>
      <c r="M97" s="100"/>
      <c r="N97" s="100"/>
      <c r="O97" s="100"/>
      <c r="P97" s="100"/>
      <c r="Q97" s="100"/>
      <c r="R97" s="100"/>
    </row>
    <row r="98" spans="1:18" ht="15.75" customHeight="1">
      <c r="A98" s="629"/>
      <c r="B98" s="632"/>
      <c r="C98" s="226">
        <v>2</v>
      </c>
      <c r="D98" s="622" t="s">
        <v>325</v>
      </c>
      <c r="E98" s="623"/>
      <c r="F98" s="624"/>
      <c r="G98" s="226">
        <v>20</v>
      </c>
      <c r="H98" s="228">
        <v>3248.3726272061435</v>
      </c>
      <c r="I98" s="229">
        <v>162.41863136030719</v>
      </c>
      <c r="J98" s="440">
        <f t="shared" ref="J98:J100" si="0">I98-I72</f>
        <v>0.28114802445404052</v>
      </c>
      <c r="K98" s="612" t="s">
        <v>386</v>
      </c>
      <c r="L98" s="611"/>
      <c r="M98" s="100"/>
      <c r="N98" s="100"/>
      <c r="O98" s="100"/>
      <c r="P98" s="100"/>
      <c r="Q98" s="100"/>
      <c r="R98" s="100"/>
    </row>
    <row r="99" spans="1:18" ht="15.75" customHeight="1">
      <c r="A99" s="629"/>
      <c r="B99" s="632"/>
      <c r="C99" s="226">
        <v>3</v>
      </c>
      <c r="D99" s="622" t="s">
        <v>324</v>
      </c>
      <c r="E99" s="623"/>
      <c r="F99" s="624"/>
      <c r="G99" s="226">
        <v>21</v>
      </c>
      <c r="H99" s="228">
        <v>3247.0320268722871</v>
      </c>
      <c r="I99" s="229">
        <v>154.62057270820415</v>
      </c>
      <c r="J99" s="440">
        <f t="shared" si="0"/>
        <v>5.4666688904148941E-2</v>
      </c>
      <c r="K99" s="612" t="s">
        <v>386</v>
      </c>
      <c r="L99" s="611"/>
      <c r="M99" s="100"/>
      <c r="N99" s="100"/>
      <c r="O99" s="100"/>
      <c r="P99" s="100"/>
      <c r="Q99" s="100"/>
      <c r="R99" s="100"/>
    </row>
    <row r="100" spans="1:18" ht="15.75" customHeight="1">
      <c r="A100" s="629"/>
      <c r="B100" s="632"/>
      <c r="C100" s="226">
        <v>4</v>
      </c>
      <c r="D100" s="622" t="s">
        <v>339</v>
      </c>
      <c r="E100" s="623"/>
      <c r="F100" s="624"/>
      <c r="G100" s="226">
        <v>21</v>
      </c>
      <c r="H100" s="228">
        <v>3107.4837676464385</v>
      </c>
      <c r="I100" s="229">
        <v>147.97541750697329</v>
      </c>
      <c r="J100" s="440">
        <f t="shared" si="0"/>
        <v>4.4920641503182424E-2</v>
      </c>
      <c r="K100" s="612" t="s">
        <v>386</v>
      </c>
      <c r="L100" s="611"/>
      <c r="M100" s="100"/>
      <c r="N100" s="100"/>
      <c r="O100" s="100"/>
      <c r="P100" s="100"/>
      <c r="Q100" s="100"/>
      <c r="R100" s="100"/>
    </row>
    <row r="101" spans="1:18" ht="15.75" customHeight="1">
      <c r="A101" s="629"/>
      <c r="B101" s="632"/>
      <c r="C101" s="226">
        <v>5</v>
      </c>
      <c r="D101" s="622"/>
      <c r="E101" s="623"/>
      <c r="F101" s="624"/>
      <c r="G101" s="226"/>
      <c r="H101" s="228"/>
      <c r="I101" s="229"/>
      <c r="J101" s="226"/>
      <c r="K101" s="622"/>
      <c r="L101" s="624"/>
      <c r="M101" s="100"/>
      <c r="N101" s="100"/>
      <c r="O101" s="100"/>
      <c r="P101" s="100"/>
      <c r="Q101" s="100"/>
      <c r="R101" s="100"/>
    </row>
    <row r="102" spans="1:18" ht="15.75" customHeight="1">
      <c r="A102" s="629"/>
      <c r="B102" s="632"/>
      <c r="C102" s="230" t="s">
        <v>367</v>
      </c>
      <c r="D102" s="622"/>
      <c r="E102" s="623"/>
      <c r="F102" s="624"/>
      <c r="G102" s="226"/>
      <c r="H102" s="228"/>
      <c r="I102" s="229"/>
      <c r="J102" s="226"/>
      <c r="K102" s="622"/>
      <c r="L102" s="624"/>
      <c r="M102" s="100"/>
      <c r="N102" s="100"/>
      <c r="O102" s="100"/>
      <c r="P102" s="100"/>
      <c r="Q102" s="100"/>
      <c r="R102" s="100"/>
    </row>
    <row r="103" spans="1:18" ht="15.75" customHeight="1">
      <c r="A103" s="629"/>
      <c r="B103" s="632"/>
      <c r="C103" s="230" t="s">
        <v>368</v>
      </c>
      <c r="D103" s="622"/>
      <c r="E103" s="623"/>
      <c r="F103" s="624"/>
      <c r="G103" s="226"/>
      <c r="H103" s="228"/>
      <c r="I103" s="229"/>
      <c r="J103" s="226"/>
      <c r="K103" s="622"/>
      <c r="L103" s="624"/>
      <c r="M103" s="100"/>
      <c r="N103" s="100"/>
      <c r="O103" s="100"/>
      <c r="P103" s="100"/>
      <c r="Q103" s="100"/>
      <c r="R103" s="100"/>
    </row>
    <row r="104" spans="1:18" ht="15.75" customHeight="1">
      <c r="A104" s="629"/>
      <c r="B104" s="632"/>
      <c r="C104" s="230" t="s">
        <v>369</v>
      </c>
      <c r="D104" s="622"/>
      <c r="E104" s="623"/>
      <c r="F104" s="624"/>
      <c r="G104" s="226"/>
      <c r="H104" s="228"/>
      <c r="I104" s="229"/>
      <c r="J104" s="226"/>
      <c r="K104" s="622"/>
      <c r="L104" s="624"/>
      <c r="M104" s="100"/>
      <c r="N104" s="100"/>
      <c r="O104" s="100"/>
      <c r="P104" s="100"/>
      <c r="Q104" s="100"/>
      <c r="R104" s="100"/>
    </row>
    <row r="105" spans="1:18" ht="15.75" customHeight="1">
      <c r="A105" s="629"/>
      <c r="B105" s="632"/>
      <c r="C105" s="230" t="s">
        <v>370</v>
      </c>
      <c r="D105" s="622"/>
      <c r="E105" s="623"/>
      <c r="F105" s="624"/>
      <c r="G105" s="226"/>
      <c r="H105" s="228"/>
      <c r="I105" s="229"/>
      <c r="J105" s="226"/>
      <c r="K105" s="622"/>
      <c r="L105" s="624"/>
      <c r="M105" s="100"/>
      <c r="N105" s="100"/>
      <c r="O105" s="100"/>
      <c r="P105" s="100"/>
      <c r="Q105" s="100"/>
      <c r="R105" s="100"/>
    </row>
    <row r="106" spans="1:18" ht="15.75" customHeight="1">
      <c r="A106" s="630"/>
      <c r="B106" s="633"/>
      <c r="C106" s="230" t="s">
        <v>371</v>
      </c>
      <c r="D106" s="622"/>
      <c r="E106" s="623"/>
      <c r="F106" s="624"/>
      <c r="G106" s="226"/>
      <c r="H106" s="228"/>
      <c r="I106" s="229"/>
      <c r="J106" s="226"/>
      <c r="K106" s="622"/>
      <c r="L106" s="624"/>
      <c r="M106" s="100"/>
      <c r="N106" s="100"/>
      <c r="O106" s="100"/>
      <c r="P106" s="100"/>
      <c r="Q106" s="100"/>
      <c r="R106" s="100"/>
    </row>
    <row r="107" spans="1:18" ht="15.75" customHeight="1">
      <c r="A107" s="617" t="s">
        <v>400</v>
      </c>
      <c r="B107" s="617"/>
      <c r="C107" s="617"/>
      <c r="D107" s="617"/>
      <c r="E107" s="617"/>
      <c r="F107" s="617"/>
      <c r="G107" s="617"/>
      <c r="H107" s="617"/>
      <c r="I107" s="617"/>
      <c r="J107" s="617"/>
      <c r="K107" s="617"/>
      <c r="L107" s="617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7"/>
      <c r="B108" s="617"/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</row>
    <row r="109" spans="1:18" s="107" customFormat="1" ht="16.350000000000001" customHeight="1">
      <c r="A109" s="628" t="s">
        <v>131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217">
        <v>7</v>
      </c>
      <c r="I109" s="217">
        <v>8</v>
      </c>
      <c r="J109" s="191">
        <v>9</v>
      </c>
      <c r="K109" s="218"/>
      <c r="L109" s="218"/>
      <c r="M109" s="130"/>
    </row>
    <row r="110" spans="1:18" ht="16.350000000000001" customHeight="1">
      <c r="A110" s="630"/>
      <c r="B110" s="221" t="s">
        <v>350</v>
      </c>
      <c r="C110" s="221" t="s">
        <v>351</v>
      </c>
      <c r="D110" s="221" t="s">
        <v>352</v>
      </c>
      <c r="E110" s="221" t="s">
        <v>353</v>
      </c>
      <c r="F110" s="221" t="s">
        <v>402</v>
      </c>
      <c r="G110" s="222" t="s">
        <v>354</v>
      </c>
      <c r="H110" s="220" t="s">
        <v>355</v>
      </c>
      <c r="I110" s="235" t="s">
        <v>356</v>
      </c>
      <c r="J110" s="222" t="s">
        <v>357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4" t="s">
        <v>56</v>
      </c>
      <c r="B111" s="635"/>
      <c r="C111" s="175" t="s">
        <v>358</v>
      </c>
      <c r="D111" s="634" t="s">
        <v>359</v>
      </c>
      <c r="E111" s="636"/>
      <c r="F111" s="635"/>
      <c r="G111" s="175" t="s">
        <v>360</v>
      </c>
      <c r="H111" s="175" t="s">
        <v>361</v>
      </c>
      <c r="I111" s="175" t="s">
        <v>362</v>
      </c>
      <c r="J111" s="175" t="s">
        <v>363</v>
      </c>
      <c r="K111" s="634" t="s">
        <v>364</v>
      </c>
      <c r="L111" s="635"/>
      <c r="M111" s="130"/>
    </row>
    <row r="112" spans="1:18" ht="15.75" customHeight="1">
      <c r="A112" s="628">
        <v>7</v>
      </c>
      <c r="B112" s="631" t="s">
        <v>403</v>
      </c>
      <c r="C112" s="226">
        <v>1</v>
      </c>
      <c r="D112" s="637" t="s">
        <v>406</v>
      </c>
      <c r="E112" s="611"/>
      <c r="F112" s="611"/>
      <c r="G112" s="226">
        <v>25</v>
      </c>
      <c r="H112" s="228">
        <v>1590.6876950339704</v>
      </c>
      <c r="I112" s="229">
        <v>63.627507801358824</v>
      </c>
      <c r="J112" s="440">
        <f>I112-I86</f>
        <v>3.7358186561782247E-2</v>
      </c>
      <c r="K112" s="612" t="s">
        <v>386</v>
      </c>
      <c r="L112" s="611"/>
      <c r="N112" s="100"/>
      <c r="O112" s="100"/>
      <c r="P112" s="100"/>
      <c r="Q112" s="100"/>
      <c r="R112" s="100"/>
    </row>
    <row r="113" spans="1:18" ht="15.75" customHeight="1">
      <c r="A113" s="629"/>
      <c r="B113" s="632"/>
      <c r="C113" s="226">
        <v>2</v>
      </c>
      <c r="D113" s="622"/>
      <c r="E113" s="623"/>
      <c r="F113" s="624"/>
      <c r="G113" s="226"/>
      <c r="H113" s="228"/>
      <c r="I113" s="229"/>
      <c r="J113" s="226"/>
      <c r="K113" s="622"/>
      <c r="L113" s="624"/>
      <c r="N113" s="100"/>
      <c r="O113" s="100"/>
      <c r="P113" s="100"/>
      <c r="Q113" s="100"/>
      <c r="R113" s="100"/>
    </row>
    <row r="114" spans="1:18" ht="15.75" customHeight="1">
      <c r="A114" s="629"/>
      <c r="B114" s="632"/>
      <c r="C114" s="226">
        <v>3</v>
      </c>
      <c r="D114" s="622"/>
      <c r="E114" s="623"/>
      <c r="F114" s="624"/>
      <c r="G114" s="226"/>
      <c r="H114" s="228"/>
      <c r="I114" s="229"/>
      <c r="J114" s="226"/>
      <c r="K114" s="622"/>
      <c r="L114" s="624"/>
      <c r="N114" s="100"/>
      <c r="O114" s="100"/>
      <c r="P114" s="100"/>
      <c r="Q114" s="100"/>
      <c r="R114" s="100"/>
    </row>
    <row r="115" spans="1:18" ht="15.75" customHeight="1">
      <c r="A115" s="629"/>
      <c r="B115" s="632"/>
      <c r="C115" s="226">
        <v>4</v>
      </c>
      <c r="D115" s="622"/>
      <c r="E115" s="623"/>
      <c r="F115" s="624"/>
      <c r="G115" s="226"/>
      <c r="H115" s="228"/>
      <c r="I115" s="229"/>
      <c r="J115" s="226"/>
      <c r="K115" s="622"/>
      <c r="L115" s="624"/>
      <c r="N115" s="100"/>
      <c r="O115" s="100"/>
      <c r="P115" s="100"/>
      <c r="Q115" s="100"/>
      <c r="R115" s="100"/>
    </row>
    <row r="116" spans="1:18" ht="15.75" customHeight="1">
      <c r="A116" s="629"/>
      <c r="B116" s="632"/>
      <c r="C116" s="226">
        <v>5</v>
      </c>
      <c r="D116" s="622"/>
      <c r="E116" s="623"/>
      <c r="F116" s="624"/>
      <c r="G116" s="226"/>
      <c r="H116" s="228"/>
      <c r="I116" s="229"/>
      <c r="J116" s="226"/>
      <c r="K116" s="622"/>
      <c r="L116" s="624"/>
      <c r="N116" s="100"/>
      <c r="O116" s="100"/>
      <c r="P116" s="100"/>
      <c r="Q116" s="100"/>
      <c r="R116" s="100"/>
    </row>
    <row r="117" spans="1:18" ht="15.75" customHeight="1">
      <c r="A117" s="629"/>
      <c r="B117" s="632"/>
      <c r="C117" s="230" t="s">
        <v>367</v>
      </c>
      <c r="D117" s="622"/>
      <c r="E117" s="623"/>
      <c r="F117" s="624"/>
      <c r="G117" s="226"/>
      <c r="H117" s="228"/>
      <c r="I117" s="229"/>
      <c r="J117" s="226"/>
      <c r="K117" s="622"/>
      <c r="L117" s="624"/>
      <c r="N117" s="100"/>
      <c r="O117" s="100"/>
      <c r="P117" s="100"/>
      <c r="Q117" s="100"/>
      <c r="R117" s="100"/>
    </row>
    <row r="118" spans="1:18" ht="15.75" customHeight="1">
      <c r="A118" s="629"/>
      <c r="B118" s="632"/>
      <c r="C118" s="230" t="s">
        <v>368</v>
      </c>
      <c r="D118" s="622"/>
      <c r="E118" s="623"/>
      <c r="F118" s="624"/>
      <c r="G118" s="226"/>
      <c r="H118" s="228"/>
      <c r="I118" s="229"/>
      <c r="J118" s="226"/>
      <c r="K118" s="622"/>
      <c r="L118" s="624"/>
      <c r="N118" s="100"/>
      <c r="O118" s="100"/>
      <c r="P118" s="100"/>
      <c r="Q118" s="100"/>
      <c r="R118" s="100"/>
    </row>
    <row r="119" spans="1:18" ht="15.75" customHeight="1">
      <c r="A119" s="629"/>
      <c r="B119" s="632"/>
      <c r="C119" s="230" t="s">
        <v>369</v>
      </c>
      <c r="D119" s="622"/>
      <c r="E119" s="623"/>
      <c r="F119" s="624"/>
      <c r="G119" s="226"/>
      <c r="H119" s="228"/>
      <c r="I119" s="229"/>
      <c r="J119" s="226"/>
      <c r="K119" s="622"/>
      <c r="L119" s="624"/>
      <c r="N119" s="100"/>
      <c r="O119" s="100"/>
      <c r="P119" s="100"/>
      <c r="Q119" s="100"/>
      <c r="R119" s="100"/>
    </row>
    <row r="120" spans="1:18" ht="15.75" customHeight="1">
      <c r="A120" s="629"/>
      <c r="B120" s="632"/>
      <c r="C120" s="230" t="s">
        <v>370</v>
      </c>
      <c r="D120" s="622"/>
      <c r="E120" s="623"/>
      <c r="F120" s="624"/>
      <c r="G120" s="226"/>
      <c r="H120" s="228"/>
      <c r="I120" s="229"/>
      <c r="J120" s="226"/>
      <c r="K120" s="622"/>
      <c r="L120" s="624"/>
      <c r="M120" s="100"/>
      <c r="N120" s="100"/>
      <c r="O120" s="100"/>
      <c r="P120" s="100"/>
      <c r="Q120" s="100"/>
      <c r="R120" s="100"/>
    </row>
    <row r="121" spans="1:18" ht="15.75" customHeight="1">
      <c r="A121" s="630"/>
      <c r="B121" s="633"/>
      <c r="C121" s="230" t="s">
        <v>371</v>
      </c>
      <c r="D121" s="622"/>
      <c r="E121" s="623"/>
      <c r="F121" s="624"/>
      <c r="G121" s="226"/>
      <c r="H121" s="228"/>
      <c r="I121" s="229"/>
      <c r="J121" s="226"/>
      <c r="K121" s="622"/>
      <c r="L121" s="624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25" t="s">
        <v>56</v>
      </c>
      <c r="B122" s="626"/>
      <c r="C122" s="233" t="s">
        <v>358</v>
      </c>
      <c r="D122" s="625" t="s">
        <v>359</v>
      </c>
      <c r="E122" s="627"/>
      <c r="F122" s="626"/>
      <c r="G122" s="233" t="s">
        <v>360</v>
      </c>
      <c r="H122" s="233" t="s">
        <v>361</v>
      </c>
      <c r="I122" s="233" t="s">
        <v>362</v>
      </c>
      <c r="J122" s="175" t="s">
        <v>363</v>
      </c>
      <c r="K122" s="625" t="s">
        <v>364</v>
      </c>
      <c r="L122" s="626"/>
      <c r="M122" s="131"/>
    </row>
    <row r="123" spans="1:18" ht="15.75" customHeight="1">
      <c r="A123" s="628">
        <v>8</v>
      </c>
      <c r="B123" s="631" t="s">
        <v>405</v>
      </c>
      <c r="C123" s="226">
        <v>1</v>
      </c>
      <c r="D123" s="622" t="s">
        <v>335</v>
      </c>
      <c r="E123" s="623"/>
      <c r="F123" s="624"/>
      <c r="G123" s="226">
        <v>19</v>
      </c>
      <c r="H123" s="228">
        <v>3107.4894749531527</v>
      </c>
      <c r="I123" s="229">
        <v>163.55207762911328</v>
      </c>
      <c r="J123" s="440">
        <f>I123-I97</f>
        <v>9.322697921118106E-2</v>
      </c>
      <c r="K123" s="612" t="s">
        <v>386</v>
      </c>
      <c r="L123" s="611"/>
      <c r="M123" s="100"/>
      <c r="N123" s="100"/>
      <c r="O123" s="100"/>
      <c r="P123" s="100"/>
      <c r="Q123" s="100"/>
      <c r="R123" s="100"/>
    </row>
    <row r="124" spans="1:18" ht="15.75" customHeight="1">
      <c r="A124" s="629"/>
      <c r="B124" s="632"/>
      <c r="C124" s="226">
        <v>2</v>
      </c>
      <c r="D124" s="622" t="s">
        <v>325</v>
      </c>
      <c r="E124" s="623"/>
      <c r="F124" s="624"/>
      <c r="G124" s="226">
        <v>20</v>
      </c>
      <c r="H124" s="228">
        <v>3249.003744707818</v>
      </c>
      <c r="I124" s="229">
        <v>162.45018723539087</v>
      </c>
      <c r="J124" s="440">
        <f>I124-I98</f>
        <v>3.1555875083682849E-2</v>
      </c>
      <c r="K124" s="612" t="s">
        <v>386</v>
      </c>
      <c r="L124" s="611"/>
      <c r="M124" s="100"/>
      <c r="N124" s="100"/>
      <c r="O124" s="100"/>
      <c r="P124" s="100"/>
      <c r="Q124" s="100"/>
      <c r="R124" s="100"/>
    </row>
    <row r="125" spans="1:18" ht="15.75" customHeight="1">
      <c r="A125" s="629"/>
      <c r="B125" s="632"/>
      <c r="C125" s="226">
        <v>3</v>
      </c>
      <c r="D125" s="622" t="s">
        <v>324</v>
      </c>
      <c r="E125" s="623"/>
      <c r="F125" s="624"/>
      <c r="G125" s="226">
        <v>21</v>
      </c>
      <c r="H125" s="228">
        <v>3249.3641344352832</v>
      </c>
      <c r="I125" s="229">
        <v>154.7316254492992</v>
      </c>
      <c r="J125" s="440">
        <f>I125-I99</f>
        <v>0.11105274109505103</v>
      </c>
      <c r="K125" s="612" t="s">
        <v>386</v>
      </c>
      <c r="L125" s="611"/>
      <c r="M125" s="100"/>
      <c r="N125" s="100"/>
      <c r="O125" s="100"/>
      <c r="P125" s="100"/>
      <c r="Q125" s="100"/>
      <c r="R125" s="100"/>
    </row>
    <row r="126" spans="1:18" ht="15.75" customHeight="1">
      <c r="A126" s="629"/>
      <c r="B126" s="632"/>
      <c r="C126" s="226">
        <v>4</v>
      </c>
      <c r="D126" s="622" t="s">
        <v>334</v>
      </c>
      <c r="E126" s="623"/>
      <c r="F126" s="624"/>
      <c r="G126" s="226">
        <v>21</v>
      </c>
      <c r="H126" s="228">
        <v>3217.5245027597407</v>
      </c>
      <c r="I126" s="229">
        <v>153.21545251236859</v>
      </c>
      <c r="J126" s="440"/>
      <c r="K126" s="612" t="s">
        <v>410</v>
      </c>
      <c r="L126" s="611"/>
      <c r="M126" s="100"/>
      <c r="N126" s="100"/>
      <c r="O126" s="100"/>
      <c r="P126" s="100"/>
      <c r="Q126" s="100"/>
      <c r="R126" s="100"/>
    </row>
    <row r="127" spans="1:18" ht="15.75" customHeight="1">
      <c r="A127" s="629"/>
      <c r="B127" s="632"/>
      <c r="C127" s="226">
        <v>5</v>
      </c>
      <c r="D127" s="622" t="s">
        <v>339</v>
      </c>
      <c r="E127" s="623"/>
      <c r="F127" s="624"/>
      <c r="G127" s="226">
        <v>21</v>
      </c>
      <c r="H127" s="228">
        <v>3107.6680438468256</v>
      </c>
      <c r="I127" s="229">
        <v>147.98419256413453</v>
      </c>
      <c r="J127" s="440">
        <f>I127-I100</f>
        <v>8.7750571612446038E-3</v>
      </c>
      <c r="K127" s="612" t="s">
        <v>386</v>
      </c>
      <c r="L127" s="611"/>
      <c r="M127" s="100"/>
      <c r="N127" s="100"/>
      <c r="O127" s="100"/>
      <c r="P127" s="100"/>
      <c r="Q127" s="100"/>
      <c r="R127" s="100"/>
    </row>
    <row r="128" spans="1:18" ht="15.75" customHeight="1">
      <c r="A128" s="629"/>
      <c r="B128" s="632"/>
      <c r="C128" s="230" t="s">
        <v>367</v>
      </c>
      <c r="D128" s="622"/>
      <c r="E128" s="623"/>
      <c r="F128" s="624"/>
      <c r="G128" s="226"/>
      <c r="H128" s="228"/>
      <c r="I128" s="229"/>
      <c r="J128" s="226"/>
      <c r="K128" s="622"/>
      <c r="L128" s="624"/>
      <c r="M128" s="100"/>
      <c r="N128" s="100"/>
      <c r="O128" s="100"/>
      <c r="P128" s="100"/>
      <c r="Q128" s="100"/>
      <c r="R128" s="100"/>
    </row>
    <row r="129" spans="1:18" ht="15.75" customHeight="1">
      <c r="A129" s="629"/>
      <c r="B129" s="632"/>
      <c r="C129" s="230" t="s">
        <v>368</v>
      </c>
      <c r="D129" s="622"/>
      <c r="E129" s="623"/>
      <c r="F129" s="624"/>
      <c r="G129" s="226"/>
      <c r="H129" s="228"/>
      <c r="I129" s="229"/>
      <c r="J129" s="226"/>
      <c r="K129" s="622"/>
      <c r="L129" s="624"/>
      <c r="M129" s="100"/>
      <c r="N129" s="100"/>
      <c r="O129" s="100"/>
      <c r="P129" s="100"/>
      <c r="Q129" s="100"/>
      <c r="R129" s="100"/>
    </row>
    <row r="130" spans="1:18" ht="15.75" customHeight="1">
      <c r="A130" s="629"/>
      <c r="B130" s="632"/>
      <c r="C130" s="230" t="s">
        <v>369</v>
      </c>
      <c r="D130" s="622"/>
      <c r="E130" s="623"/>
      <c r="F130" s="624"/>
      <c r="G130" s="226"/>
      <c r="H130" s="228"/>
      <c r="I130" s="229"/>
      <c r="J130" s="226"/>
      <c r="K130" s="622"/>
      <c r="L130" s="624"/>
      <c r="M130" s="100"/>
      <c r="N130" s="100"/>
      <c r="O130" s="100"/>
      <c r="P130" s="100"/>
      <c r="Q130" s="100"/>
      <c r="R130" s="100"/>
    </row>
    <row r="131" spans="1:18" ht="15.75" customHeight="1">
      <c r="A131" s="629"/>
      <c r="B131" s="632"/>
      <c r="C131" s="230" t="s">
        <v>370</v>
      </c>
      <c r="D131" s="622"/>
      <c r="E131" s="623"/>
      <c r="F131" s="624"/>
      <c r="G131" s="226"/>
      <c r="H131" s="228"/>
      <c r="I131" s="229"/>
      <c r="J131" s="226"/>
      <c r="K131" s="622"/>
      <c r="L131" s="624"/>
      <c r="M131" s="100"/>
      <c r="N131" s="100"/>
      <c r="O131" s="100"/>
      <c r="P131" s="100"/>
      <c r="Q131" s="100"/>
      <c r="R131" s="100"/>
    </row>
    <row r="132" spans="1:18" ht="15.75" customHeight="1">
      <c r="A132" s="630"/>
      <c r="B132" s="633"/>
      <c r="C132" s="230" t="s">
        <v>371</v>
      </c>
      <c r="D132" s="622"/>
      <c r="E132" s="623"/>
      <c r="F132" s="624"/>
      <c r="G132" s="226"/>
      <c r="H132" s="228"/>
      <c r="I132" s="229"/>
      <c r="J132" s="226"/>
      <c r="K132" s="622"/>
      <c r="L132" s="624"/>
      <c r="M132" s="100"/>
      <c r="N132" s="100"/>
      <c r="O132" s="100"/>
      <c r="P132" s="100"/>
      <c r="Q132" s="100"/>
      <c r="R132" s="100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A31:A32"/>
    <mergeCell ref="A33:B33"/>
    <mergeCell ref="D33:F33"/>
    <mergeCell ref="K33:L3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A1:L2"/>
    <mergeCell ref="K14:L14"/>
    <mergeCell ref="D15:F15"/>
    <mergeCell ref="K15:L15"/>
    <mergeCell ref="D16:F16"/>
    <mergeCell ref="D25:F25"/>
    <mergeCell ref="D26:F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D43:F43"/>
    <mergeCell ref="K43:L43"/>
    <mergeCell ref="K51:L51"/>
    <mergeCell ref="D52:F52"/>
    <mergeCell ref="K52:L52"/>
    <mergeCell ref="A29:L30"/>
    <mergeCell ref="D67:F67"/>
    <mergeCell ref="K67:L67"/>
    <mergeCell ref="D68:F68"/>
    <mergeCell ref="D51:F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D13:F13"/>
    <mergeCell ref="K13:L13"/>
    <mergeCell ref="D14:F14"/>
    <mergeCell ref="D27:F27"/>
    <mergeCell ref="D28:F28"/>
    <mergeCell ref="D17:F17"/>
    <mergeCell ref="K18:L18"/>
    <mergeCell ref="K19:L19"/>
    <mergeCell ref="K20:L20"/>
    <mergeCell ref="K21:L21"/>
    <mergeCell ref="K22:L22"/>
    <mergeCell ref="K23:L23"/>
    <mergeCell ref="K27:L27"/>
    <mergeCell ref="K28:L28"/>
    <mergeCell ref="K16:L16"/>
    <mergeCell ref="K17:L17"/>
    <mergeCell ref="K24:L24"/>
    <mergeCell ref="K25:L25"/>
    <mergeCell ref="K26:L26"/>
    <mergeCell ref="K63:L63"/>
    <mergeCell ref="D64:F64"/>
    <mergeCell ref="K64:L64"/>
    <mergeCell ref="D65:F65"/>
    <mergeCell ref="K65:L65"/>
    <mergeCell ref="D66:F66"/>
    <mergeCell ref="K66:L6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2"/>
  <sheetViews>
    <sheetView view="pageBreakPreview" topLeftCell="A103" zoomScale="115" zoomScaleNormal="60" zoomScaleSheetLayoutView="115" workbookViewId="0">
      <selection activeCell="O114" sqref="O11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9" t="s">
        <v>348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00"/>
    </row>
    <row r="2" spans="1:18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N2" s="216"/>
      <c r="O2" s="216"/>
      <c r="P2" s="216"/>
      <c r="Q2" s="216"/>
      <c r="R2" s="216"/>
    </row>
    <row r="3" spans="1:18" ht="15.75" customHeight="1">
      <c r="A3" s="617" t="s">
        <v>392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100"/>
      <c r="N3" s="100"/>
      <c r="O3" s="100"/>
      <c r="P3" s="100"/>
      <c r="Q3" s="100"/>
      <c r="R3" s="100"/>
    </row>
    <row r="4" spans="1:18" s="101" customFormat="1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</row>
    <row r="5" spans="1:18" s="107" customFormat="1" ht="16.350000000000001" customHeight="1">
      <c r="A5" s="628" t="s">
        <v>131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30"/>
      <c r="B6" s="221" t="s">
        <v>350</v>
      </c>
      <c r="C6" s="221" t="s">
        <v>351</v>
      </c>
      <c r="D6" s="221" t="s">
        <v>352</v>
      </c>
      <c r="E6" s="221" t="s">
        <v>353</v>
      </c>
      <c r="F6" s="221" t="s">
        <v>402</v>
      </c>
      <c r="G6" s="222" t="s">
        <v>354</v>
      </c>
      <c r="H6" s="223" t="s">
        <v>355</v>
      </c>
      <c r="I6" s="222" t="s">
        <v>356</v>
      </c>
      <c r="J6" s="235" t="s">
        <v>357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4" t="s">
        <v>56</v>
      </c>
      <c r="B7" s="635"/>
      <c r="C7" s="175" t="s">
        <v>358</v>
      </c>
      <c r="D7" s="634" t="s">
        <v>359</v>
      </c>
      <c r="E7" s="636"/>
      <c r="F7" s="635"/>
      <c r="G7" s="175" t="s">
        <v>360</v>
      </c>
      <c r="H7" s="175" t="s">
        <v>361</v>
      </c>
      <c r="I7" s="175" t="s">
        <v>362</v>
      </c>
      <c r="J7" s="175" t="s">
        <v>363</v>
      </c>
      <c r="K7" s="634" t="s">
        <v>364</v>
      </c>
      <c r="L7" s="635"/>
      <c r="M7" s="130"/>
    </row>
    <row r="8" spans="1:18" ht="15.75" customHeight="1">
      <c r="A8" s="628">
        <f>J5</f>
        <v>9</v>
      </c>
      <c r="B8" s="631" t="str">
        <f>J6</f>
        <v>微波小吃</v>
      </c>
      <c r="C8" s="226">
        <v>1</v>
      </c>
      <c r="D8" s="622" t="s">
        <v>343</v>
      </c>
      <c r="E8" s="623"/>
      <c r="F8" s="624"/>
      <c r="G8" s="226">
        <v>13</v>
      </c>
      <c r="H8" s="228">
        <v>1070.7944616273203</v>
      </c>
      <c r="I8" s="229">
        <v>82.368804740563093</v>
      </c>
      <c r="J8" s="226"/>
      <c r="K8" s="622" t="s">
        <v>366</v>
      </c>
      <c r="L8" s="624"/>
      <c r="N8" s="100"/>
      <c r="O8" s="100"/>
      <c r="P8" s="100"/>
      <c r="Q8" s="100"/>
      <c r="R8" s="100"/>
    </row>
    <row r="9" spans="1:18" ht="15.75" customHeight="1">
      <c r="A9" s="629"/>
      <c r="B9" s="632"/>
      <c r="C9" s="226">
        <v>2</v>
      </c>
      <c r="D9" s="622" t="s">
        <v>345</v>
      </c>
      <c r="E9" s="623"/>
      <c r="F9" s="624"/>
      <c r="G9" s="226">
        <v>20</v>
      </c>
      <c r="H9" s="228">
        <v>1566.0992394734217</v>
      </c>
      <c r="I9" s="229">
        <v>78.30496197367107</v>
      </c>
      <c r="J9" s="226"/>
      <c r="K9" s="622" t="s">
        <v>366</v>
      </c>
      <c r="L9" s="624"/>
      <c r="N9" s="100"/>
      <c r="O9" s="100"/>
      <c r="P9" s="100"/>
      <c r="Q9" s="100"/>
      <c r="R9" s="100"/>
    </row>
    <row r="10" spans="1:18" ht="15.75" customHeight="1">
      <c r="A10" s="629"/>
      <c r="B10" s="632"/>
      <c r="C10" s="226">
        <v>3</v>
      </c>
      <c r="D10" s="622" t="s">
        <v>342</v>
      </c>
      <c r="E10" s="623"/>
      <c r="F10" s="624"/>
      <c r="G10" s="226">
        <v>22</v>
      </c>
      <c r="H10" s="228">
        <v>1575.1786070990902</v>
      </c>
      <c r="I10" s="229">
        <v>71.59902759541319</v>
      </c>
      <c r="J10" s="226"/>
      <c r="K10" s="622" t="s">
        <v>366</v>
      </c>
      <c r="L10" s="624"/>
      <c r="N10" s="100"/>
      <c r="O10" s="100"/>
      <c r="P10" s="100"/>
      <c r="Q10" s="100"/>
      <c r="R10" s="100"/>
    </row>
    <row r="11" spans="1:18" ht="15.75" customHeight="1">
      <c r="A11" s="629"/>
      <c r="B11" s="632"/>
      <c r="C11" s="226">
        <v>4</v>
      </c>
      <c r="D11" s="622" t="s">
        <v>346</v>
      </c>
      <c r="E11" s="623"/>
      <c r="F11" s="624"/>
      <c r="G11" s="226">
        <v>22</v>
      </c>
      <c r="H11" s="228">
        <v>1537.3880416795744</v>
      </c>
      <c r="I11" s="229">
        <v>69.881274621798838</v>
      </c>
      <c r="J11" s="226"/>
      <c r="K11" s="622" t="s">
        <v>411</v>
      </c>
      <c r="L11" s="624"/>
      <c r="N11" s="100"/>
      <c r="O11" s="100"/>
      <c r="P11" s="100"/>
      <c r="Q11" s="100"/>
      <c r="R11" s="100"/>
    </row>
    <row r="12" spans="1:18" ht="15.75" customHeight="1">
      <c r="A12" s="629"/>
      <c r="B12" s="632"/>
      <c r="C12" s="226">
        <v>5</v>
      </c>
      <c r="D12" s="622"/>
      <c r="E12" s="623"/>
      <c r="F12" s="624"/>
      <c r="G12" s="226"/>
      <c r="H12" s="228"/>
      <c r="I12" s="229"/>
      <c r="J12" s="226"/>
      <c r="K12" s="622"/>
      <c r="L12" s="624"/>
      <c r="N12" s="100"/>
      <c r="O12" s="100"/>
      <c r="P12" s="100"/>
      <c r="Q12" s="100"/>
      <c r="R12" s="100"/>
    </row>
    <row r="13" spans="1:18" ht="15.75" customHeight="1">
      <c r="A13" s="629"/>
      <c r="B13" s="632"/>
      <c r="C13" s="230" t="s">
        <v>367</v>
      </c>
      <c r="D13" s="622"/>
      <c r="E13" s="623"/>
      <c r="F13" s="624"/>
      <c r="G13" s="226"/>
      <c r="H13" s="228"/>
      <c r="I13" s="229"/>
      <c r="J13" s="226"/>
      <c r="K13" s="622"/>
      <c r="L13" s="624"/>
      <c r="N13" s="100"/>
      <c r="O13" s="100"/>
      <c r="P13" s="100"/>
      <c r="Q13" s="100"/>
      <c r="R13" s="100"/>
    </row>
    <row r="14" spans="1:18" ht="15.75" customHeight="1">
      <c r="A14" s="629"/>
      <c r="B14" s="632"/>
      <c r="C14" s="230" t="s">
        <v>368</v>
      </c>
      <c r="D14" s="622"/>
      <c r="E14" s="623"/>
      <c r="F14" s="624"/>
      <c r="G14" s="226"/>
      <c r="H14" s="228"/>
      <c r="I14" s="229"/>
      <c r="J14" s="226"/>
      <c r="K14" s="622"/>
      <c r="L14" s="624"/>
      <c r="N14" s="100"/>
      <c r="O14" s="100"/>
      <c r="P14" s="100"/>
      <c r="Q14" s="100"/>
      <c r="R14" s="100"/>
    </row>
    <row r="15" spans="1:18" ht="15.75" customHeight="1">
      <c r="A15" s="629"/>
      <c r="B15" s="632"/>
      <c r="C15" s="230" t="s">
        <v>369</v>
      </c>
      <c r="D15" s="622"/>
      <c r="E15" s="623"/>
      <c r="F15" s="624"/>
      <c r="G15" s="226"/>
      <c r="H15" s="228"/>
      <c r="I15" s="229"/>
      <c r="J15" s="226"/>
      <c r="K15" s="622"/>
      <c r="L15" s="624"/>
      <c r="N15" s="100"/>
      <c r="O15" s="100"/>
      <c r="P15" s="100"/>
      <c r="Q15" s="100"/>
      <c r="R15" s="100"/>
    </row>
    <row r="16" spans="1:18" ht="15.75" customHeight="1">
      <c r="A16" s="629"/>
      <c r="B16" s="632"/>
      <c r="C16" s="230" t="s">
        <v>370</v>
      </c>
      <c r="D16" s="622"/>
      <c r="E16" s="623"/>
      <c r="F16" s="624"/>
      <c r="G16" s="226"/>
      <c r="H16" s="228"/>
      <c r="I16" s="229"/>
      <c r="J16" s="226"/>
      <c r="K16" s="622"/>
      <c r="L16" s="624"/>
      <c r="M16" s="100"/>
      <c r="N16" s="100"/>
      <c r="O16" s="100"/>
      <c r="P16" s="100"/>
      <c r="Q16" s="100"/>
      <c r="R16" s="100"/>
    </row>
    <row r="17" spans="1:18" ht="15.75" customHeight="1">
      <c r="A17" s="630"/>
      <c r="B17" s="633"/>
      <c r="C17" s="230" t="s">
        <v>371</v>
      </c>
      <c r="D17" s="622"/>
      <c r="E17" s="623"/>
      <c r="F17" s="624"/>
      <c r="G17" s="226"/>
      <c r="H17" s="228"/>
      <c r="I17" s="229"/>
      <c r="J17" s="226"/>
      <c r="K17" s="622"/>
      <c r="L17" s="624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5" t="s">
        <v>56</v>
      </c>
      <c r="B18" s="626"/>
      <c r="C18" s="233" t="s">
        <v>358</v>
      </c>
      <c r="D18" s="625" t="s">
        <v>359</v>
      </c>
      <c r="E18" s="627"/>
      <c r="F18" s="626"/>
      <c r="G18" s="233" t="s">
        <v>360</v>
      </c>
      <c r="H18" s="233" t="s">
        <v>361</v>
      </c>
      <c r="I18" s="233" t="s">
        <v>362</v>
      </c>
      <c r="J18" s="175" t="s">
        <v>363</v>
      </c>
      <c r="K18" s="625" t="s">
        <v>376</v>
      </c>
      <c r="L18" s="626"/>
      <c r="M18" s="131"/>
    </row>
    <row r="19" spans="1:18" ht="15.75" customHeight="1">
      <c r="A19" s="628"/>
      <c r="B19" s="631"/>
      <c r="C19" s="226">
        <v>1</v>
      </c>
      <c r="D19" s="622"/>
      <c r="E19" s="623"/>
      <c r="F19" s="624"/>
      <c r="G19" s="226"/>
      <c r="H19" s="228"/>
      <c r="I19" s="229"/>
      <c r="J19" s="226"/>
      <c r="K19" s="622"/>
      <c r="L19" s="624"/>
      <c r="M19" s="100"/>
      <c r="N19" s="100"/>
      <c r="O19" s="100"/>
      <c r="P19" s="100"/>
      <c r="Q19" s="100"/>
      <c r="R19" s="100"/>
    </row>
    <row r="20" spans="1:18" ht="15.75" customHeight="1">
      <c r="A20" s="629"/>
      <c r="B20" s="632"/>
      <c r="C20" s="226">
        <v>2</v>
      </c>
      <c r="D20" s="622"/>
      <c r="E20" s="623"/>
      <c r="F20" s="624"/>
      <c r="G20" s="226"/>
      <c r="H20" s="228"/>
      <c r="I20" s="229"/>
      <c r="J20" s="226"/>
      <c r="K20" s="622"/>
      <c r="L20" s="624"/>
      <c r="M20" s="100"/>
      <c r="N20" s="100"/>
      <c r="O20" s="100"/>
      <c r="P20" s="100"/>
      <c r="Q20" s="100"/>
      <c r="R20" s="100"/>
    </row>
    <row r="21" spans="1:18" ht="15.75" customHeight="1">
      <c r="A21" s="629"/>
      <c r="B21" s="632"/>
      <c r="C21" s="226">
        <v>3</v>
      </c>
      <c r="D21" s="622"/>
      <c r="E21" s="623"/>
      <c r="F21" s="624"/>
      <c r="G21" s="226"/>
      <c r="H21" s="228"/>
      <c r="I21" s="229"/>
      <c r="J21" s="226"/>
      <c r="K21" s="622"/>
      <c r="L21" s="624"/>
      <c r="M21" s="100"/>
      <c r="N21" s="100"/>
      <c r="O21" s="100"/>
      <c r="P21" s="100"/>
      <c r="Q21" s="100"/>
      <c r="R21" s="100"/>
    </row>
    <row r="22" spans="1:18" ht="15.75" customHeight="1">
      <c r="A22" s="629"/>
      <c r="B22" s="632"/>
      <c r="C22" s="226">
        <v>4</v>
      </c>
      <c r="D22" s="622"/>
      <c r="E22" s="623"/>
      <c r="F22" s="624"/>
      <c r="G22" s="226"/>
      <c r="H22" s="228"/>
      <c r="I22" s="229"/>
      <c r="J22" s="226"/>
      <c r="K22" s="622"/>
      <c r="L22" s="624"/>
      <c r="M22" s="100"/>
      <c r="N22" s="100"/>
      <c r="O22" s="100"/>
      <c r="P22" s="100"/>
      <c r="Q22" s="100"/>
      <c r="R22" s="100"/>
    </row>
    <row r="23" spans="1:18" ht="15.75" customHeight="1">
      <c r="A23" s="629"/>
      <c r="B23" s="632"/>
      <c r="C23" s="226">
        <v>5</v>
      </c>
      <c r="D23" s="622"/>
      <c r="E23" s="623"/>
      <c r="F23" s="624"/>
      <c r="G23" s="226"/>
      <c r="H23" s="228"/>
      <c r="I23" s="229"/>
      <c r="J23" s="226"/>
      <c r="K23" s="622"/>
      <c r="L23" s="624"/>
      <c r="M23" s="100"/>
      <c r="N23" s="100"/>
      <c r="O23" s="100"/>
      <c r="P23" s="100"/>
      <c r="Q23" s="100"/>
      <c r="R23" s="100"/>
    </row>
    <row r="24" spans="1:18" ht="15.75" customHeight="1">
      <c r="A24" s="629"/>
      <c r="B24" s="632"/>
      <c r="C24" s="230" t="s">
        <v>367</v>
      </c>
      <c r="D24" s="622"/>
      <c r="E24" s="623"/>
      <c r="F24" s="624"/>
      <c r="G24" s="226"/>
      <c r="H24" s="228"/>
      <c r="I24" s="229"/>
      <c r="J24" s="226"/>
      <c r="K24" s="622"/>
      <c r="L24" s="624"/>
      <c r="M24" s="100"/>
      <c r="N24" s="100"/>
      <c r="O24" s="100"/>
      <c r="P24" s="100"/>
      <c r="Q24" s="100"/>
      <c r="R24" s="100"/>
    </row>
    <row r="25" spans="1:18" ht="15.75" customHeight="1">
      <c r="A25" s="629"/>
      <c r="B25" s="632"/>
      <c r="C25" s="230" t="s">
        <v>368</v>
      </c>
      <c r="D25" s="622"/>
      <c r="E25" s="623"/>
      <c r="F25" s="624"/>
      <c r="G25" s="226"/>
      <c r="H25" s="228"/>
      <c r="I25" s="229"/>
      <c r="J25" s="226"/>
      <c r="K25" s="622"/>
      <c r="L25" s="624"/>
      <c r="M25" s="100"/>
      <c r="N25" s="100"/>
      <c r="O25" s="100"/>
      <c r="P25" s="100"/>
      <c r="Q25" s="100"/>
      <c r="R25" s="100"/>
    </row>
    <row r="26" spans="1:18" ht="15.75" customHeight="1">
      <c r="A26" s="629"/>
      <c r="B26" s="632"/>
      <c r="C26" s="230" t="s">
        <v>369</v>
      </c>
      <c r="D26" s="622"/>
      <c r="E26" s="623"/>
      <c r="F26" s="624"/>
      <c r="G26" s="226"/>
      <c r="H26" s="228"/>
      <c r="I26" s="229"/>
      <c r="J26" s="226"/>
      <c r="K26" s="622"/>
      <c r="L26" s="624"/>
      <c r="M26" s="100"/>
      <c r="N26" s="100"/>
      <c r="O26" s="100"/>
      <c r="P26" s="100"/>
      <c r="Q26" s="100"/>
      <c r="R26" s="100"/>
    </row>
    <row r="27" spans="1:18" ht="15.75" customHeight="1">
      <c r="A27" s="629"/>
      <c r="B27" s="632"/>
      <c r="C27" s="230" t="s">
        <v>370</v>
      </c>
      <c r="D27" s="622"/>
      <c r="E27" s="623"/>
      <c r="F27" s="624"/>
      <c r="G27" s="226"/>
      <c r="H27" s="228"/>
      <c r="I27" s="229"/>
      <c r="J27" s="226"/>
      <c r="K27" s="622"/>
      <c r="L27" s="624"/>
      <c r="M27" s="100"/>
      <c r="N27" s="100"/>
      <c r="O27" s="100"/>
      <c r="P27" s="100"/>
      <c r="Q27" s="100"/>
      <c r="R27" s="100"/>
    </row>
    <row r="28" spans="1:18" ht="15.75" customHeight="1">
      <c r="A28" s="630"/>
      <c r="B28" s="633"/>
      <c r="C28" s="230" t="s">
        <v>371</v>
      </c>
      <c r="D28" s="622"/>
      <c r="E28" s="623"/>
      <c r="F28" s="624"/>
      <c r="G28" s="226"/>
      <c r="H28" s="228"/>
      <c r="I28" s="229"/>
      <c r="J28" s="226"/>
      <c r="K28" s="622"/>
      <c r="L28" s="624"/>
      <c r="M28" s="100"/>
      <c r="N28" s="100"/>
      <c r="O28" s="100"/>
      <c r="P28" s="100"/>
      <c r="Q28" s="100"/>
      <c r="R28" s="100"/>
    </row>
    <row r="29" spans="1:18" ht="15.75" customHeight="1">
      <c r="A29" s="617" t="s">
        <v>395</v>
      </c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7"/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</row>
    <row r="31" spans="1:18" s="107" customFormat="1" ht="16.350000000000001" customHeight="1">
      <c r="A31" s="628" t="s">
        <v>131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30"/>
      <c r="B32" s="221" t="s">
        <v>350</v>
      </c>
      <c r="C32" s="221" t="s">
        <v>351</v>
      </c>
      <c r="D32" s="221" t="s">
        <v>352</v>
      </c>
      <c r="E32" s="221" t="s">
        <v>353</v>
      </c>
      <c r="F32" s="221" t="s">
        <v>402</v>
      </c>
      <c r="G32" s="222" t="s">
        <v>354</v>
      </c>
      <c r="H32" s="223" t="s">
        <v>355</v>
      </c>
      <c r="I32" s="222" t="s">
        <v>356</v>
      </c>
      <c r="J32" s="235" t="s">
        <v>357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4" t="s">
        <v>56</v>
      </c>
      <c r="B33" s="635"/>
      <c r="C33" s="175" t="s">
        <v>358</v>
      </c>
      <c r="D33" s="634" t="s">
        <v>359</v>
      </c>
      <c r="E33" s="636"/>
      <c r="F33" s="635"/>
      <c r="G33" s="175" t="s">
        <v>360</v>
      </c>
      <c r="H33" s="175" t="s">
        <v>361</v>
      </c>
      <c r="I33" s="175" t="s">
        <v>362</v>
      </c>
      <c r="J33" s="175" t="s">
        <v>363</v>
      </c>
      <c r="K33" s="634" t="s">
        <v>364</v>
      </c>
      <c r="L33" s="635"/>
      <c r="M33" s="130"/>
    </row>
    <row r="34" spans="1:18" ht="15.75" customHeight="1">
      <c r="A34" s="628">
        <f>J31</f>
        <v>9</v>
      </c>
      <c r="B34" s="631" t="str">
        <f>J32</f>
        <v>微波小吃</v>
      </c>
      <c r="C34" s="226">
        <v>1</v>
      </c>
      <c r="D34" s="622" t="s">
        <v>343</v>
      </c>
      <c r="E34" s="623"/>
      <c r="F34" s="624"/>
      <c r="G34" s="226">
        <v>13</v>
      </c>
      <c r="H34" s="228">
        <v>1073.5095539812942</v>
      </c>
      <c r="I34" s="229">
        <v>82.577657998561079</v>
      </c>
      <c r="J34" s="440">
        <f>I34-I8</f>
        <v>0.20885325799798693</v>
      </c>
      <c r="K34" s="622" t="s">
        <v>366</v>
      </c>
      <c r="L34" s="624"/>
      <c r="N34" s="100"/>
      <c r="O34" s="100"/>
      <c r="P34" s="100"/>
      <c r="Q34" s="100"/>
      <c r="R34" s="100"/>
    </row>
    <row r="35" spans="1:18" ht="15.75" customHeight="1">
      <c r="A35" s="629"/>
      <c r="B35" s="632"/>
      <c r="C35" s="226">
        <v>2</v>
      </c>
      <c r="D35" s="622" t="s">
        <v>345</v>
      </c>
      <c r="E35" s="623"/>
      <c r="F35" s="624"/>
      <c r="G35" s="226">
        <v>20</v>
      </c>
      <c r="H35" s="228">
        <v>1582.6178937816135</v>
      </c>
      <c r="I35" s="229">
        <v>79.130894689080677</v>
      </c>
      <c r="J35" s="440">
        <f>I35-I9</f>
        <v>0.825932715409607</v>
      </c>
      <c r="K35" s="622" t="s">
        <v>366</v>
      </c>
      <c r="L35" s="624"/>
      <c r="N35" s="100"/>
      <c r="O35" s="100"/>
      <c r="P35" s="100"/>
      <c r="Q35" s="100"/>
      <c r="R35" s="100"/>
    </row>
    <row r="36" spans="1:18" ht="15.75" customHeight="1">
      <c r="A36" s="629"/>
      <c r="B36" s="632"/>
      <c r="C36" s="226">
        <v>3</v>
      </c>
      <c r="D36" s="622" t="s">
        <v>346</v>
      </c>
      <c r="E36" s="623"/>
      <c r="F36" s="624"/>
      <c r="G36" s="226">
        <v>22</v>
      </c>
      <c r="H36" s="228">
        <v>1584.972939768187</v>
      </c>
      <c r="I36" s="229">
        <v>72.044224534917575</v>
      </c>
      <c r="J36" s="440">
        <f>I36-I11</f>
        <v>2.1629499131187373</v>
      </c>
      <c r="K36" s="622" t="s">
        <v>366</v>
      </c>
      <c r="L36" s="624"/>
      <c r="N36" s="100"/>
      <c r="O36" s="100"/>
      <c r="P36" s="100"/>
      <c r="Q36" s="100"/>
      <c r="R36" s="100"/>
    </row>
    <row r="37" spans="1:18" ht="15.75" customHeight="1">
      <c r="A37" s="629"/>
      <c r="B37" s="632"/>
      <c r="C37" s="226">
        <v>4</v>
      </c>
      <c r="D37" s="622"/>
      <c r="E37" s="623"/>
      <c r="F37" s="624"/>
      <c r="G37" s="226"/>
      <c r="H37" s="228"/>
      <c r="I37" s="229"/>
      <c r="J37" s="226"/>
      <c r="K37" s="622"/>
      <c r="L37" s="624"/>
      <c r="N37" s="100"/>
      <c r="O37" s="100"/>
      <c r="P37" s="100"/>
      <c r="Q37" s="100"/>
      <c r="R37" s="100"/>
    </row>
    <row r="38" spans="1:18" ht="15.75" customHeight="1">
      <c r="A38" s="629"/>
      <c r="B38" s="632"/>
      <c r="C38" s="226">
        <v>5</v>
      </c>
      <c r="D38" s="622"/>
      <c r="E38" s="623"/>
      <c r="F38" s="624"/>
      <c r="G38" s="226"/>
      <c r="H38" s="228"/>
      <c r="I38" s="229"/>
      <c r="J38" s="226"/>
      <c r="K38" s="622"/>
      <c r="L38" s="624"/>
      <c r="N38" s="100"/>
      <c r="O38" s="100"/>
      <c r="P38" s="100"/>
      <c r="Q38" s="100"/>
      <c r="R38" s="100"/>
    </row>
    <row r="39" spans="1:18" ht="15.75" customHeight="1">
      <c r="A39" s="629"/>
      <c r="B39" s="632"/>
      <c r="C39" s="230" t="s">
        <v>367</v>
      </c>
      <c r="D39" s="622"/>
      <c r="E39" s="623"/>
      <c r="F39" s="624"/>
      <c r="G39" s="226"/>
      <c r="H39" s="228"/>
      <c r="I39" s="229"/>
      <c r="J39" s="226"/>
      <c r="K39" s="622"/>
      <c r="L39" s="624"/>
      <c r="N39" s="100"/>
      <c r="O39" s="100"/>
      <c r="P39" s="100"/>
      <c r="Q39" s="100"/>
      <c r="R39" s="100"/>
    </row>
    <row r="40" spans="1:18" ht="15.75" customHeight="1">
      <c r="A40" s="629"/>
      <c r="B40" s="632"/>
      <c r="C40" s="230" t="s">
        <v>368</v>
      </c>
      <c r="D40" s="622"/>
      <c r="E40" s="623"/>
      <c r="F40" s="624"/>
      <c r="G40" s="226"/>
      <c r="H40" s="228"/>
      <c r="I40" s="229"/>
      <c r="J40" s="226"/>
      <c r="K40" s="622"/>
      <c r="L40" s="624"/>
      <c r="N40" s="100"/>
      <c r="O40" s="100"/>
      <c r="P40" s="100"/>
      <c r="Q40" s="100"/>
      <c r="R40" s="100"/>
    </row>
    <row r="41" spans="1:18" ht="15.75" customHeight="1">
      <c r="A41" s="629"/>
      <c r="B41" s="632"/>
      <c r="C41" s="230" t="s">
        <v>369</v>
      </c>
      <c r="D41" s="622"/>
      <c r="E41" s="623"/>
      <c r="F41" s="624"/>
      <c r="G41" s="226"/>
      <c r="H41" s="228"/>
      <c r="I41" s="229"/>
      <c r="J41" s="226"/>
      <c r="K41" s="622"/>
      <c r="L41" s="624"/>
      <c r="N41" s="100"/>
      <c r="O41" s="100"/>
      <c r="P41" s="100"/>
      <c r="Q41" s="100"/>
      <c r="R41" s="100"/>
    </row>
    <row r="42" spans="1:18" ht="15.75" customHeight="1">
      <c r="A42" s="629"/>
      <c r="B42" s="632"/>
      <c r="C42" s="230" t="s">
        <v>370</v>
      </c>
      <c r="D42" s="622"/>
      <c r="E42" s="623"/>
      <c r="F42" s="624"/>
      <c r="G42" s="226"/>
      <c r="H42" s="228"/>
      <c r="I42" s="229"/>
      <c r="J42" s="226"/>
      <c r="K42" s="622"/>
      <c r="L42" s="624"/>
      <c r="M42" s="100"/>
      <c r="N42" s="100"/>
      <c r="O42" s="100"/>
      <c r="P42" s="100"/>
      <c r="Q42" s="100"/>
      <c r="R42" s="100"/>
    </row>
    <row r="43" spans="1:18" ht="15.75" customHeight="1">
      <c r="A43" s="630"/>
      <c r="B43" s="633"/>
      <c r="C43" s="230" t="s">
        <v>371</v>
      </c>
      <c r="D43" s="622"/>
      <c r="E43" s="623"/>
      <c r="F43" s="624"/>
      <c r="G43" s="226"/>
      <c r="H43" s="228"/>
      <c r="I43" s="229"/>
      <c r="J43" s="226"/>
      <c r="K43" s="622"/>
      <c r="L43" s="624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5" t="s">
        <v>56</v>
      </c>
      <c r="B44" s="626"/>
      <c r="C44" s="233" t="s">
        <v>358</v>
      </c>
      <c r="D44" s="625" t="s">
        <v>359</v>
      </c>
      <c r="E44" s="627"/>
      <c r="F44" s="626"/>
      <c r="G44" s="233" t="s">
        <v>360</v>
      </c>
      <c r="H44" s="233" t="s">
        <v>361</v>
      </c>
      <c r="I44" s="233" t="s">
        <v>362</v>
      </c>
      <c r="J44" s="175" t="s">
        <v>363</v>
      </c>
      <c r="K44" s="625" t="s">
        <v>364</v>
      </c>
      <c r="L44" s="626"/>
      <c r="M44" s="131"/>
    </row>
    <row r="45" spans="1:18" ht="15.75" customHeight="1">
      <c r="A45" s="628"/>
      <c r="B45" s="631"/>
      <c r="C45" s="226">
        <v>1</v>
      </c>
      <c r="D45" s="622"/>
      <c r="E45" s="623"/>
      <c r="F45" s="624"/>
      <c r="G45" s="226"/>
      <c r="H45" s="228"/>
      <c r="I45" s="229"/>
      <c r="J45" s="226"/>
      <c r="K45" s="622"/>
      <c r="L45" s="624"/>
      <c r="M45" s="100"/>
      <c r="N45" s="100"/>
      <c r="O45" s="100"/>
      <c r="P45" s="100"/>
      <c r="Q45" s="100"/>
      <c r="R45" s="100"/>
    </row>
    <row r="46" spans="1:18" ht="15.75" customHeight="1">
      <c r="A46" s="629"/>
      <c r="B46" s="632"/>
      <c r="C46" s="226">
        <v>2</v>
      </c>
      <c r="D46" s="622"/>
      <c r="E46" s="623"/>
      <c r="F46" s="624"/>
      <c r="G46" s="226"/>
      <c r="H46" s="228"/>
      <c r="I46" s="229"/>
      <c r="J46" s="226"/>
      <c r="K46" s="622"/>
      <c r="L46" s="624"/>
      <c r="M46" s="100"/>
      <c r="N46" s="100"/>
      <c r="O46" s="100"/>
      <c r="P46" s="100"/>
      <c r="Q46" s="100"/>
      <c r="R46" s="100"/>
    </row>
    <row r="47" spans="1:18" ht="15.75" customHeight="1">
      <c r="A47" s="629"/>
      <c r="B47" s="632"/>
      <c r="C47" s="226">
        <v>3</v>
      </c>
      <c r="D47" s="622"/>
      <c r="E47" s="623"/>
      <c r="F47" s="624"/>
      <c r="G47" s="226"/>
      <c r="H47" s="228"/>
      <c r="I47" s="229"/>
      <c r="J47" s="226"/>
      <c r="K47" s="622"/>
      <c r="L47" s="624"/>
      <c r="M47" s="100"/>
      <c r="N47" s="100"/>
      <c r="O47" s="100"/>
      <c r="P47" s="100"/>
      <c r="Q47" s="100"/>
      <c r="R47" s="100"/>
    </row>
    <row r="48" spans="1:18" ht="15.75" customHeight="1">
      <c r="A48" s="629"/>
      <c r="B48" s="632"/>
      <c r="C48" s="226">
        <v>4</v>
      </c>
      <c r="D48" s="622"/>
      <c r="E48" s="623"/>
      <c r="F48" s="624"/>
      <c r="G48" s="226"/>
      <c r="H48" s="228"/>
      <c r="I48" s="229"/>
      <c r="J48" s="226"/>
      <c r="K48" s="622"/>
      <c r="L48" s="624"/>
      <c r="M48" s="100"/>
      <c r="N48" s="100"/>
      <c r="O48" s="100"/>
      <c r="P48" s="100"/>
      <c r="Q48" s="100"/>
      <c r="R48" s="100"/>
    </row>
    <row r="49" spans="1:18" ht="15.75" customHeight="1">
      <c r="A49" s="629"/>
      <c r="B49" s="632"/>
      <c r="C49" s="226">
        <v>5</v>
      </c>
      <c r="D49" s="622"/>
      <c r="E49" s="623"/>
      <c r="F49" s="624"/>
      <c r="G49" s="226"/>
      <c r="H49" s="228"/>
      <c r="I49" s="229"/>
      <c r="J49" s="226"/>
      <c r="K49" s="622"/>
      <c r="L49" s="624"/>
      <c r="M49" s="100"/>
      <c r="N49" s="100"/>
      <c r="O49" s="100"/>
      <c r="P49" s="100"/>
      <c r="Q49" s="100"/>
      <c r="R49" s="100"/>
    </row>
    <row r="50" spans="1:18" ht="15.75" customHeight="1">
      <c r="A50" s="629"/>
      <c r="B50" s="632"/>
      <c r="C50" s="230" t="s">
        <v>367</v>
      </c>
      <c r="D50" s="622"/>
      <c r="E50" s="623"/>
      <c r="F50" s="624"/>
      <c r="G50" s="226"/>
      <c r="H50" s="228"/>
      <c r="I50" s="229"/>
      <c r="J50" s="226"/>
      <c r="K50" s="622"/>
      <c r="L50" s="624"/>
      <c r="M50" s="100"/>
      <c r="N50" s="100"/>
      <c r="O50" s="100"/>
      <c r="P50" s="100"/>
      <c r="Q50" s="100"/>
      <c r="R50" s="100"/>
    </row>
    <row r="51" spans="1:18" ht="15.75" customHeight="1">
      <c r="A51" s="629"/>
      <c r="B51" s="632"/>
      <c r="C51" s="230" t="s">
        <v>368</v>
      </c>
      <c r="D51" s="622"/>
      <c r="E51" s="623"/>
      <c r="F51" s="624"/>
      <c r="G51" s="226"/>
      <c r="H51" s="228"/>
      <c r="I51" s="229"/>
      <c r="J51" s="226"/>
      <c r="K51" s="622"/>
      <c r="L51" s="624"/>
      <c r="M51" s="100"/>
      <c r="N51" s="100"/>
      <c r="O51" s="100"/>
      <c r="P51" s="100"/>
      <c r="Q51" s="100"/>
      <c r="R51" s="100"/>
    </row>
    <row r="52" spans="1:18" ht="15.75" customHeight="1">
      <c r="A52" s="629"/>
      <c r="B52" s="632"/>
      <c r="C52" s="230" t="s">
        <v>369</v>
      </c>
      <c r="D52" s="622"/>
      <c r="E52" s="623"/>
      <c r="F52" s="624"/>
      <c r="G52" s="226"/>
      <c r="H52" s="228"/>
      <c r="I52" s="229"/>
      <c r="J52" s="226"/>
      <c r="K52" s="622"/>
      <c r="L52" s="624"/>
      <c r="M52" s="100"/>
      <c r="N52" s="100"/>
      <c r="O52" s="100"/>
      <c r="P52" s="100"/>
      <c r="Q52" s="100"/>
      <c r="R52" s="100"/>
    </row>
    <row r="53" spans="1:18" ht="15.75" customHeight="1">
      <c r="A53" s="629"/>
      <c r="B53" s="632"/>
      <c r="C53" s="230" t="s">
        <v>370</v>
      </c>
      <c r="D53" s="622"/>
      <c r="E53" s="623"/>
      <c r="F53" s="624"/>
      <c r="G53" s="226"/>
      <c r="H53" s="228"/>
      <c r="I53" s="229"/>
      <c r="J53" s="226"/>
      <c r="K53" s="622"/>
      <c r="L53" s="624"/>
      <c r="M53" s="100"/>
      <c r="N53" s="100"/>
      <c r="O53" s="100"/>
      <c r="P53" s="100"/>
      <c r="Q53" s="100"/>
      <c r="R53" s="100"/>
    </row>
    <row r="54" spans="1:18" ht="15.75" customHeight="1">
      <c r="A54" s="630"/>
      <c r="B54" s="633"/>
      <c r="C54" s="230" t="s">
        <v>371</v>
      </c>
      <c r="D54" s="622"/>
      <c r="E54" s="623"/>
      <c r="F54" s="624"/>
      <c r="G54" s="226"/>
      <c r="H54" s="228"/>
      <c r="I54" s="229"/>
      <c r="J54" s="226"/>
      <c r="K54" s="622"/>
      <c r="L54" s="624"/>
      <c r="M54" s="100"/>
      <c r="N54" s="100"/>
      <c r="O54" s="100"/>
      <c r="P54" s="100"/>
      <c r="Q54" s="100"/>
      <c r="R54" s="100"/>
    </row>
    <row r="55" spans="1:18" ht="15.75" customHeight="1">
      <c r="A55" s="617" t="s">
        <v>397</v>
      </c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</row>
    <row r="57" spans="1:18" s="107" customFormat="1" ht="16.350000000000001" customHeight="1">
      <c r="A57" s="628" t="s">
        <v>131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30"/>
      <c r="B58" s="221" t="s">
        <v>350</v>
      </c>
      <c r="C58" s="221" t="s">
        <v>351</v>
      </c>
      <c r="D58" s="221" t="s">
        <v>352</v>
      </c>
      <c r="E58" s="221" t="s">
        <v>353</v>
      </c>
      <c r="F58" s="221" t="s">
        <v>402</v>
      </c>
      <c r="G58" s="222" t="s">
        <v>354</v>
      </c>
      <c r="H58" s="223" t="s">
        <v>355</v>
      </c>
      <c r="I58" s="222" t="s">
        <v>356</v>
      </c>
      <c r="J58" s="235" t="s">
        <v>357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4" t="s">
        <v>56</v>
      </c>
      <c r="B59" s="635"/>
      <c r="C59" s="175" t="s">
        <v>358</v>
      </c>
      <c r="D59" s="634" t="s">
        <v>359</v>
      </c>
      <c r="E59" s="636"/>
      <c r="F59" s="635"/>
      <c r="G59" s="175" t="s">
        <v>360</v>
      </c>
      <c r="H59" s="175" t="s">
        <v>361</v>
      </c>
      <c r="I59" s="175" t="s">
        <v>362</v>
      </c>
      <c r="J59" s="175" t="s">
        <v>363</v>
      </c>
      <c r="K59" s="634" t="s">
        <v>364</v>
      </c>
      <c r="L59" s="635"/>
      <c r="M59" s="130"/>
    </row>
    <row r="60" spans="1:18" ht="15.75" customHeight="1">
      <c r="A60" s="628">
        <f>J57</f>
        <v>9</v>
      </c>
      <c r="B60" s="631" t="str">
        <f>J58</f>
        <v>微波小吃</v>
      </c>
      <c r="C60" s="226">
        <v>1</v>
      </c>
      <c r="D60" s="622" t="s">
        <v>343</v>
      </c>
      <c r="E60" s="623"/>
      <c r="F60" s="624"/>
      <c r="G60" s="226">
        <v>13</v>
      </c>
      <c r="H60" s="228">
        <v>1074.1858070575402</v>
      </c>
      <c r="I60" s="229">
        <v>82.629677465964605</v>
      </c>
      <c r="J60" s="440">
        <f>I60-I34</f>
        <v>5.2019467403525255E-2</v>
      </c>
      <c r="K60" s="622" t="s">
        <v>366</v>
      </c>
      <c r="L60" s="624"/>
      <c r="N60" s="100"/>
      <c r="O60" s="100"/>
      <c r="P60" s="100"/>
      <c r="Q60" s="100"/>
      <c r="R60" s="100"/>
    </row>
    <row r="61" spans="1:18" ht="15.75" customHeight="1">
      <c r="A61" s="629"/>
      <c r="B61" s="632"/>
      <c r="C61" s="226">
        <v>2</v>
      </c>
      <c r="D61" s="622" t="s">
        <v>345</v>
      </c>
      <c r="E61" s="623"/>
      <c r="F61" s="624"/>
      <c r="G61" s="226">
        <v>20</v>
      </c>
      <c r="H61" s="228">
        <v>1588.0118655563779</v>
      </c>
      <c r="I61" s="229">
        <v>79.400593277818885</v>
      </c>
      <c r="J61" s="440">
        <f>I61-I35</f>
        <v>0.2696985887382084</v>
      </c>
      <c r="K61" s="622" t="s">
        <v>366</v>
      </c>
      <c r="L61" s="624"/>
      <c r="N61" s="100"/>
      <c r="O61" s="100"/>
      <c r="P61" s="100"/>
      <c r="Q61" s="100"/>
      <c r="R61" s="100"/>
    </row>
    <row r="62" spans="1:18" ht="15.75" customHeight="1">
      <c r="A62" s="629"/>
      <c r="B62" s="632"/>
      <c r="C62" s="226">
        <v>3</v>
      </c>
      <c r="D62" s="622" t="s">
        <v>346</v>
      </c>
      <c r="E62" s="623"/>
      <c r="F62" s="624"/>
      <c r="G62" s="226">
        <v>22</v>
      </c>
      <c r="H62" s="228">
        <v>1590.0475540427801</v>
      </c>
      <c r="I62" s="229">
        <v>72.274888820126392</v>
      </c>
      <c r="J62" s="440">
        <f>I62-I36</f>
        <v>0.23066428520881743</v>
      </c>
      <c r="K62" s="622" t="s">
        <v>366</v>
      </c>
      <c r="L62" s="624"/>
      <c r="N62" s="100"/>
      <c r="O62" s="100"/>
      <c r="P62" s="100"/>
      <c r="Q62" s="100"/>
      <c r="R62" s="100"/>
    </row>
    <row r="63" spans="1:18" ht="15.75" customHeight="1">
      <c r="A63" s="629"/>
      <c r="B63" s="632"/>
      <c r="C63" s="226">
        <v>4</v>
      </c>
      <c r="D63" s="622"/>
      <c r="E63" s="623"/>
      <c r="F63" s="624"/>
      <c r="G63" s="226"/>
      <c r="H63" s="228"/>
      <c r="I63" s="229"/>
      <c r="J63" s="226"/>
      <c r="K63" s="622"/>
      <c r="L63" s="624"/>
      <c r="N63" s="100"/>
      <c r="O63" s="100"/>
      <c r="P63" s="100"/>
      <c r="Q63" s="100"/>
      <c r="R63" s="100"/>
    </row>
    <row r="64" spans="1:18" ht="15.75" customHeight="1">
      <c r="A64" s="629"/>
      <c r="B64" s="632"/>
      <c r="C64" s="226">
        <v>5</v>
      </c>
      <c r="D64" s="622"/>
      <c r="E64" s="623"/>
      <c r="F64" s="624"/>
      <c r="G64" s="226"/>
      <c r="H64" s="228"/>
      <c r="I64" s="229"/>
      <c r="J64" s="226"/>
      <c r="K64" s="622"/>
      <c r="L64" s="624"/>
      <c r="N64" s="100"/>
      <c r="O64" s="100"/>
      <c r="P64" s="100"/>
      <c r="Q64" s="100"/>
      <c r="R64" s="100"/>
    </row>
    <row r="65" spans="1:18" ht="15.75" customHeight="1">
      <c r="A65" s="629"/>
      <c r="B65" s="632"/>
      <c r="C65" s="230" t="s">
        <v>367</v>
      </c>
      <c r="D65" s="622"/>
      <c r="E65" s="623"/>
      <c r="F65" s="624"/>
      <c r="G65" s="226"/>
      <c r="H65" s="228"/>
      <c r="I65" s="229"/>
      <c r="J65" s="226"/>
      <c r="K65" s="622"/>
      <c r="L65" s="624"/>
      <c r="N65" s="100"/>
      <c r="O65" s="100"/>
      <c r="P65" s="100"/>
      <c r="Q65" s="100"/>
      <c r="R65" s="100"/>
    </row>
    <row r="66" spans="1:18" ht="15.75" customHeight="1">
      <c r="A66" s="629"/>
      <c r="B66" s="632"/>
      <c r="C66" s="230" t="s">
        <v>368</v>
      </c>
      <c r="D66" s="622"/>
      <c r="E66" s="623"/>
      <c r="F66" s="624"/>
      <c r="G66" s="226"/>
      <c r="H66" s="228"/>
      <c r="I66" s="229"/>
      <c r="J66" s="226"/>
      <c r="K66" s="622"/>
      <c r="L66" s="624"/>
      <c r="N66" s="100"/>
      <c r="O66" s="100"/>
      <c r="P66" s="100"/>
      <c r="Q66" s="100"/>
      <c r="R66" s="100"/>
    </row>
    <row r="67" spans="1:18" ht="15.75" customHeight="1">
      <c r="A67" s="629"/>
      <c r="B67" s="632"/>
      <c r="C67" s="230" t="s">
        <v>369</v>
      </c>
      <c r="D67" s="622"/>
      <c r="E67" s="623"/>
      <c r="F67" s="624"/>
      <c r="G67" s="226"/>
      <c r="H67" s="228"/>
      <c r="I67" s="229"/>
      <c r="J67" s="226"/>
      <c r="K67" s="622"/>
      <c r="L67" s="624"/>
      <c r="N67" s="100"/>
      <c r="O67" s="100"/>
      <c r="P67" s="100"/>
      <c r="Q67" s="100"/>
      <c r="R67" s="100"/>
    </row>
    <row r="68" spans="1:18" ht="15.75" customHeight="1">
      <c r="A68" s="629"/>
      <c r="B68" s="632"/>
      <c r="C68" s="230" t="s">
        <v>370</v>
      </c>
      <c r="D68" s="622"/>
      <c r="E68" s="623"/>
      <c r="F68" s="624"/>
      <c r="G68" s="226"/>
      <c r="H68" s="228"/>
      <c r="I68" s="229"/>
      <c r="J68" s="226"/>
      <c r="K68" s="622"/>
      <c r="L68" s="624"/>
      <c r="M68" s="100"/>
      <c r="N68" s="100"/>
      <c r="O68" s="100"/>
      <c r="P68" s="100"/>
      <c r="Q68" s="100"/>
      <c r="R68" s="100"/>
    </row>
    <row r="69" spans="1:18" ht="15.75" customHeight="1">
      <c r="A69" s="630"/>
      <c r="B69" s="633"/>
      <c r="C69" s="230" t="s">
        <v>371</v>
      </c>
      <c r="D69" s="622"/>
      <c r="E69" s="623"/>
      <c r="F69" s="624"/>
      <c r="G69" s="226"/>
      <c r="H69" s="228"/>
      <c r="I69" s="229"/>
      <c r="J69" s="226"/>
      <c r="K69" s="622"/>
      <c r="L69" s="624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5" t="s">
        <v>56</v>
      </c>
      <c r="B70" s="626"/>
      <c r="C70" s="233" t="s">
        <v>358</v>
      </c>
      <c r="D70" s="625" t="s">
        <v>359</v>
      </c>
      <c r="E70" s="627"/>
      <c r="F70" s="626"/>
      <c r="G70" s="233" t="s">
        <v>360</v>
      </c>
      <c r="H70" s="233" t="s">
        <v>361</v>
      </c>
      <c r="I70" s="233" t="s">
        <v>362</v>
      </c>
      <c r="J70" s="175" t="s">
        <v>363</v>
      </c>
      <c r="K70" s="625" t="s">
        <v>364</v>
      </c>
      <c r="L70" s="626"/>
      <c r="M70" s="131"/>
    </row>
    <row r="71" spans="1:18" ht="15.75" customHeight="1">
      <c r="A71" s="628"/>
      <c r="B71" s="631"/>
      <c r="C71" s="226">
        <v>1</v>
      </c>
      <c r="D71" s="622"/>
      <c r="E71" s="623"/>
      <c r="F71" s="624"/>
      <c r="G71" s="226"/>
      <c r="H71" s="228"/>
      <c r="I71" s="229"/>
      <c r="J71" s="226"/>
      <c r="K71" s="622"/>
      <c r="L71" s="624"/>
      <c r="M71" s="100"/>
      <c r="N71" s="100"/>
      <c r="O71" s="100"/>
      <c r="P71" s="100"/>
      <c r="Q71" s="100"/>
      <c r="R71" s="100"/>
    </row>
    <row r="72" spans="1:18" ht="15.75" customHeight="1">
      <c r="A72" s="629"/>
      <c r="B72" s="632"/>
      <c r="C72" s="226">
        <v>2</v>
      </c>
      <c r="D72" s="622"/>
      <c r="E72" s="623"/>
      <c r="F72" s="624"/>
      <c r="G72" s="226"/>
      <c r="H72" s="228"/>
      <c r="I72" s="229"/>
      <c r="J72" s="226"/>
      <c r="K72" s="622"/>
      <c r="L72" s="624"/>
      <c r="M72" s="100"/>
      <c r="N72" s="100"/>
      <c r="O72" s="100"/>
      <c r="P72" s="100"/>
      <c r="Q72" s="100"/>
      <c r="R72" s="100"/>
    </row>
    <row r="73" spans="1:18" ht="15.75" customHeight="1">
      <c r="A73" s="629"/>
      <c r="B73" s="632"/>
      <c r="C73" s="226">
        <v>3</v>
      </c>
      <c r="D73" s="622"/>
      <c r="E73" s="623"/>
      <c r="F73" s="624"/>
      <c r="G73" s="226"/>
      <c r="H73" s="228"/>
      <c r="I73" s="229"/>
      <c r="J73" s="226"/>
      <c r="K73" s="622"/>
      <c r="L73" s="624"/>
      <c r="M73" s="100"/>
      <c r="N73" s="100"/>
      <c r="O73" s="100"/>
      <c r="P73" s="100"/>
      <c r="Q73" s="100"/>
      <c r="R73" s="100"/>
    </row>
    <row r="74" spans="1:18" ht="15.75" customHeight="1">
      <c r="A74" s="629"/>
      <c r="B74" s="632"/>
      <c r="C74" s="226">
        <v>4</v>
      </c>
      <c r="D74" s="622"/>
      <c r="E74" s="623"/>
      <c r="F74" s="624"/>
      <c r="G74" s="226"/>
      <c r="H74" s="228"/>
      <c r="I74" s="229"/>
      <c r="J74" s="226"/>
      <c r="K74" s="622"/>
      <c r="L74" s="624"/>
      <c r="M74" s="100"/>
      <c r="N74" s="100"/>
      <c r="O74" s="100"/>
      <c r="P74" s="100"/>
      <c r="Q74" s="100"/>
      <c r="R74" s="100"/>
    </row>
    <row r="75" spans="1:18" ht="15.75" customHeight="1">
      <c r="A75" s="629"/>
      <c r="B75" s="632"/>
      <c r="C75" s="226">
        <v>5</v>
      </c>
      <c r="D75" s="622"/>
      <c r="E75" s="623"/>
      <c r="F75" s="624"/>
      <c r="G75" s="226"/>
      <c r="H75" s="228"/>
      <c r="I75" s="229"/>
      <c r="J75" s="226"/>
      <c r="K75" s="622"/>
      <c r="L75" s="624"/>
      <c r="M75" s="100"/>
      <c r="N75" s="100"/>
      <c r="O75" s="100"/>
      <c r="P75" s="100"/>
      <c r="Q75" s="100"/>
      <c r="R75" s="100"/>
    </row>
    <row r="76" spans="1:18" ht="15.75" customHeight="1">
      <c r="A76" s="629"/>
      <c r="B76" s="632"/>
      <c r="C76" s="230" t="s">
        <v>367</v>
      </c>
      <c r="D76" s="622"/>
      <c r="E76" s="623"/>
      <c r="F76" s="624"/>
      <c r="G76" s="226"/>
      <c r="H76" s="228"/>
      <c r="I76" s="229"/>
      <c r="J76" s="226"/>
      <c r="K76" s="622"/>
      <c r="L76" s="624"/>
      <c r="M76" s="100"/>
      <c r="N76" s="100"/>
      <c r="O76" s="100"/>
      <c r="P76" s="100"/>
      <c r="Q76" s="100"/>
      <c r="R76" s="100"/>
    </row>
    <row r="77" spans="1:18" ht="15.75" customHeight="1">
      <c r="A77" s="629"/>
      <c r="B77" s="632"/>
      <c r="C77" s="230" t="s">
        <v>368</v>
      </c>
      <c r="D77" s="622"/>
      <c r="E77" s="623"/>
      <c r="F77" s="624"/>
      <c r="G77" s="226"/>
      <c r="H77" s="228"/>
      <c r="I77" s="229"/>
      <c r="J77" s="226"/>
      <c r="K77" s="622"/>
      <c r="L77" s="624"/>
      <c r="M77" s="100"/>
      <c r="N77" s="100"/>
      <c r="O77" s="100"/>
      <c r="P77" s="100"/>
      <c r="Q77" s="100"/>
      <c r="R77" s="100"/>
    </row>
    <row r="78" spans="1:18" ht="15.75" customHeight="1">
      <c r="A78" s="629"/>
      <c r="B78" s="632"/>
      <c r="C78" s="230" t="s">
        <v>369</v>
      </c>
      <c r="D78" s="622"/>
      <c r="E78" s="623"/>
      <c r="F78" s="624"/>
      <c r="G78" s="226"/>
      <c r="H78" s="228"/>
      <c r="I78" s="229"/>
      <c r="J78" s="226"/>
      <c r="K78" s="622"/>
      <c r="L78" s="624"/>
      <c r="M78" s="100"/>
      <c r="N78" s="100"/>
      <c r="O78" s="100"/>
      <c r="P78" s="100"/>
      <c r="Q78" s="100"/>
      <c r="R78" s="100"/>
    </row>
    <row r="79" spans="1:18" ht="15.75" customHeight="1">
      <c r="A79" s="629"/>
      <c r="B79" s="632"/>
      <c r="C79" s="230" t="s">
        <v>370</v>
      </c>
      <c r="D79" s="622"/>
      <c r="E79" s="623"/>
      <c r="F79" s="624"/>
      <c r="G79" s="226"/>
      <c r="H79" s="228"/>
      <c r="I79" s="229"/>
      <c r="J79" s="226"/>
      <c r="K79" s="622"/>
      <c r="L79" s="624"/>
      <c r="M79" s="100"/>
      <c r="N79" s="100"/>
      <c r="O79" s="100"/>
      <c r="P79" s="100"/>
      <c r="Q79" s="100"/>
      <c r="R79" s="100"/>
    </row>
    <row r="80" spans="1:18" ht="15.75" customHeight="1">
      <c r="A80" s="630"/>
      <c r="B80" s="633"/>
      <c r="C80" s="230" t="s">
        <v>371</v>
      </c>
      <c r="D80" s="622"/>
      <c r="E80" s="623"/>
      <c r="F80" s="624"/>
      <c r="G80" s="226"/>
      <c r="H80" s="228"/>
      <c r="I80" s="229"/>
      <c r="J80" s="226"/>
      <c r="K80" s="622"/>
      <c r="L80" s="624"/>
      <c r="M80" s="100"/>
      <c r="N80" s="100"/>
      <c r="O80" s="100"/>
      <c r="P80" s="100"/>
      <c r="Q80" s="100"/>
      <c r="R80" s="100"/>
    </row>
    <row r="81" spans="1:18" ht="15.75" customHeight="1">
      <c r="A81" s="617" t="s">
        <v>412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7"/>
      <c r="B82" s="617"/>
      <c r="C82" s="617"/>
      <c r="D82" s="617"/>
      <c r="E82" s="617"/>
      <c r="F82" s="617"/>
      <c r="G82" s="617"/>
      <c r="H82" s="617"/>
      <c r="I82" s="617"/>
      <c r="J82" s="617"/>
      <c r="K82" s="617"/>
      <c r="L82" s="617"/>
    </row>
    <row r="83" spans="1:18" s="107" customFormat="1" ht="16.350000000000001" customHeight="1">
      <c r="A83" s="628" t="s">
        <v>131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30"/>
      <c r="B84" s="221" t="s">
        <v>350</v>
      </c>
      <c r="C84" s="221" t="s">
        <v>351</v>
      </c>
      <c r="D84" s="221" t="s">
        <v>352</v>
      </c>
      <c r="E84" s="221" t="s">
        <v>353</v>
      </c>
      <c r="F84" s="221" t="s">
        <v>402</v>
      </c>
      <c r="G84" s="222" t="s">
        <v>354</v>
      </c>
      <c r="H84" s="223" t="s">
        <v>355</v>
      </c>
      <c r="I84" s="222" t="s">
        <v>356</v>
      </c>
      <c r="J84" s="235" t="s">
        <v>357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4" t="s">
        <v>56</v>
      </c>
      <c r="B85" s="635"/>
      <c r="C85" s="175" t="s">
        <v>358</v>
      </c>
      <c r="D85" s="634" t="s">
        <v>359</v>
      </c>
      <c r="E85" s="636"/>
      <c r="F85" s="635"/>
      <c r="G85" s="175" t="s">
        <v>360</v>
      </c>
      <c r="H85" s="175" t="s">
        <v>361</v>
      </c>
      <c r="I85" s="175" t="s">
        <v>362</v>
      </c>
      <c r="J85" s="175" t="s">
        <v>363</v>
      </c>
      <c r="K85" s="634" t="s">
        <v>364</v>
      </c>
      <c r="L85" s="635"/>
      <c r="M85" s="130"/>
    </row>
    <row r="86" spans="1:18" ht="15.75" customHeight="1">
      <c r="A86" s="628">
        <f>J83</f>
        <v>9</v>
      </c>
      <c r="B86" s="631" t="str">
        <f>J84</f>
        <v>微波小吃</v>
      </c>
      <c r="C86" s="226">
        <v>1</v>
      </c>
      <c r="D86" s="622" t="s">
        <v>343</v>
      </c>
      <c r="E86" s="623"/>
      <c r="F86" s="624"/>
      <c r="G86" s="226">
        <v>13</v>
      </c>
      <c r="H86" s="228">
        <v>1074.9808726218896</v>
      </c>
      <c r="I86" s="229">
        <v>82.690836355529981</v>
      </c>
      <c r="J86" s="440">
        <f>I86-I60</f>
        <v>6.1158889565376739E-2</v>
      </c>
      <c r="K86" s="612" t="s">
        <v>386</v>
      </c>
      <c r="L86" s="611"/>
      <c r="N86" s="100"/>
      <c r="O86" s="100"/>
      <c r="P86" s="100"/>
      <c r="Q86" s="100"/>
      <c r="R86" s="100"/>
    </row>
    <row r="87" spans="1:18" ht="15.75" customHeight="1">
      <c r="A87" s="629"/>
      <c r="B87" s="632"/>
      <c r="C87" s="226">
        <v>2</v>
      </c>
      <c r="D87" s="622" t="s">
        <v>345</v>
      </c>
      <c r="E87" s="623"/>
      <c r="F87" s="624"/>
      <c r="G87" s="226">
        <v>20</v>
      </c>
      <c r="H87" s="228">
        <v>1589.9473643767831</v>
      </c>
      <c r="I87" s="229">
        <v>79.497368218839156</v>
      </c>
      <c r="J87" s="440">
        <f>I87-I61</f>
        <v>9.6774941020271399E-2</v>
      </c>
      <c r="K87" s="612" t="s">
        <v>386</v>
      </c>
      <c r="L87" s="611"/>
      <c r="N87" s="100"/>
      <c r="O87" s="100"/>
      <c r="P87" s="100"/>
      <c r="Q87" s="100"/>
      <c r="R87" s="100"/>
    </row>
    <row r="88" spans="1:18" ht="15.75" customHeight="1">
      <c r="A88" s="629"/>
      <c r="B88" s="632"/>
      <c r="C88" s="226">
        <v>3</v>
      </c>
      <c r="D88" s="622" t="s">
        <v>346</v>
      </c>
      <c r="E88" s="623"/>
      <c r="F88" s="624"/>
      <c r="G88" s="226">
        <v>22</v>
      </c>
      <c r="H88" s="228">
        <v>1590.1509256262766</v>
      </c>
      <c r="I88" s="229">
        <v>72.279587528467104</v>
      </c>
      <c r="J88" s="440">
        <f>I88-I62</f>
        <v>4.6987083407117325E-3</v>
      </c>
      <c r="K88" s="612" t="s">
        <v>386</v>
      </c>
      <c r="L88" s="611"/>
      <c r="N88" s="100"/>
      <c r="O88" s="100"/>
      <c r="P88" s="100"/>
      <c r="Q88" s="100"/>
      <c r="R88" s="100"/>
    </row>
    <row r="89" spans="1:18" ht="15.75" customHeight="1">
      <c r="A89" s="629"/>
      <c r="B89" s="632"/>
      <c r="C89" s="226">
        <v>4</v>
      </c>
      <c r="D89" s="622"/>
      <c r="E89" s="623"/>
      <c r="F89" s="624"/>
      <c r="G89" s="226"/>
      <c r="H89" s="228"/>
      <c r="I89" s="229"/>
      <c r="J89" s="226"/>
      <c r="K89" s="622"/>
      <c r="L89" s="624"/>
      <c r="N89" s="100"/>
      <c r="O89" s="100"/>
      <c r="P89" s="100"/>
      <c r="Q89" s="100"/>
      <c r="R89" s="100"/>
    </row>
    <row r="90" spans="1:18" ht="15.75" customHeight="1">
      <c r="A90" s="629"/>
      <c r="B90" s="632"/>
      <c r="C90" s="226">
        <v>5</v>
      </c>
      <c r="D90" s="622"/>
      <c r="E90" s="623"/>
      <c r="F90" s="624"/>
      <c r="G90" s="226"/>
      <c r="H90" s="228"/>
      <c r="I90" s="229"/>
      <c r="J90" s="226"/>
      <c r="K90" s="622"/>
      <c r="L90" s="624"/>
      <c r="N90" s="100"/>
      <c r="O90" s="100"/>
      <c r="P90" s="100"/>
      <c r="Q90" s="100"/>
      <c r="R90" s="100"/>
    </row>
    <row r="91" spans="1:18" ht="15.75" customHeight="1">
      <c r="A91" s="629"/>
      <c r="B91" s="632"/>
      <c r="C91" s="230" t="s">
        <v>367</v>
      </c>
      <c r="D91" s="622"/>
      <c r="E91" s="623"/>
      <c r="F91" s="624"/>
      <c r="G91" s="226"/>
      <c r="H91" s="228"/>
      <c r="I91" s="229"/>
      <c r="J91" s="226"/>
      <c r="K91" s="622"/>
      <c r="L91" s="624"/>
      <c r="N91" s="100"/>
      <c r="O91" s="100"/>
      <c r="P91" s="100"/>
      <c r="Q91" s="100"/>
      <c r="R91" s="100"/>
    </row>
    <row r="92" spans="1:18" ht="15.75" customHeight="1">
      <c r="A92" s="629"/>
      <c r="B92" s="632"/>
      <c r="C92" s="230" t="s">
        <v>368</v>
      </c>
      <c r="D92" s="622"/>
      <c r="E92" s="623"/>
      <c r="F92" s="624"/>
      <c r="G92" s="226"/>
      <c r="H92" s="228"/>
      <c r="I92" s="229"/>
      <c r="J92" s="226"/>
      <c r="K92" s="622"/>
      <c r="L92" s="624"/>
      <c r="N92" s="100"/>
      <c r="O92" s="100"/>
      <c r="P92" s="100"/>
      <c r="Q92" s="100"/>
      <c r="R92" s="100"/>
    </row>
    <row r="93" spans="1:18" ht="15.75" customHeight="1">
      <c r="A93" s="629"/>
      <c r="B93" s="632"/>
      <c r="C93" s="230" t="s">
        <v>369</v>
      </c>
      <c r="D93" s="622"/>
      <c r="E93" s="623"/>
      <c r="F93" s="624"/>
      <c r="G93" s="226"/>
      <c r="H93" s="228"/>
      <c r="I93" s="229"/>
      <c r="J93" s="226"/>
      <c r="K93" s="622"/>
      <c r="L93" s="624"/>
      <c r="N93" s="100"/>
      <c r="O93" s="100"/>
      <c r="P93" s="100"/>
      <c r="Q93" s="100"/>
      <c r="R93" s="100"/>
    </row>
    <row r="94" spans="1:18" ht="15.75" customHeight="1">
      <c r="A94" s="629"/>
      <c r="B94" s="632"/>
      <c r="C94" s="230" t="s">
        <v>370</v>
      </c>
      <c r="D94" s="622"/>
      <c r="E94" s="623"/>
      <c r="F94" s="624"/>
      <c r="G94" s="226"/>
      <c r="H94" s="228"/>
      <c r="I94" s="229"/>
      <c r="J94" s="226"/>
      <c r="K94" s="622"/>
      <c r="L94" s="624"/>
      <c r="M94" s="100"/>
      <c r="N94" s="100"/>
      <c r="O94" s="100"/>
      <c r="P94" s="100"/>
      <c r="Q94" s="100"/>
      <c r="R94" s="100"/>
    </row>
    <row r="95" spans="1:18" ht="15.75" customHeight="1">
      <c r="A95" s="630"/>
      <c r="B95" s="633"/>
      <c r="C95" s="230" t="s">
        <v>371</v>
      </c>
      <c r="D95" s="622"/>
      <c r="E95" s="623"/>
      <c r="F95" s="624"/>
      <c r="G95" s="226"/>
      <c r="H95" s="228"/>
      <c r="I95" s="229"/>
      <c r="J95" s="226"/>
      <c r="K95" s="622"/>
      <c r="L95" s="624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5" t="s">
        <v>56</v>
      </c>
      <c r="B96" s="626"/>
      <c r="C96" s="233" t="s">
        <v>358</v>
      </c>
      <c r="D96" s="625" t="s">
        <v>359</v>
      </c>
      <c r="E96" s="627"/>
      <c r="F96" s="626"/>
      <c r="G96" s="233" t="s">
        <v>360</v>
      </c>
      <c r="H96" s="233" t="s">
        <v>361</v>
      </c>
      <c r="I96" s="233" t="s">
        <v>362</v>
      </c>
      <c r="J96" s="175" t="s">
        <v>363</v>
      </c>
      <c r="K96" s="625" t="s">
        <v>364</v>
      </c>
      <c r="L96" s="626"/>
      <c r="M96" s="131"/>
    </row>
    <row r="97" spans="1:18" ht="15.75" customHeight="1">
      <c r="A97" s="628"/>
      <c r="B97" s="631"/>
      <c r="C97" s="226">
        <v>1</v>
      </c>
      <c r="D97" s="622"/>
      <c r="E97" s="623"/>
      <c r="F97" s="624"/>
      <c r="G97" s="226"/>
      <c r="H97" s="228"/>
      <c r="I97" s="229"/>
      <c r="J97" s="226"/>
      <c r="K97" s="622"/>
      <c r="L97" s="624"/>
      <c r="M97" s="100"/>
      <c r="N97" s="100"/>
      <c r="O97" s="100"/>
      <c r="P97" s="100"/>
      <c r="Q97" s="100"/>
      <c r="R97" s="100"/>
    </row>
    <row r="98" spans="1:18" ht="15.75" customHeight="1">
      <c r="A98" s="629"/>
      <c r="B98" s="632"/>
      <c r="C98" s="226">
        <v>2</v>
      </c>
      <c r="D98" s="622"/>
      <c r="E98" s="623"/>
      <c r="F98" s="624"/>
      <c r="G98" s="226"/>
      <c r="H98" s="228"/>
      <c r="I98" s="229"/>
      <c r="J98" s="226"/>
      <c r="K98" s="622"/>
      <c r="L98" s="624"/>
      <c r="M98" s="100"/>
      <c r="N98" s="100"/>
      <c r="O98" s="100"/>
      <c r="P98" s="100"/>
      <c r="Q98" s="100"/>
      <c r="R98" s="100"/>
    </row>
    <row r="99" spans="1:18" ht="15.75" customHeight="1">
      <c r="A99" s="629"/>
      <c r="B99" s="632"/>
      <c r="C99" s="226">
        <v>3</v>
      </c>
      <c r="D99" s="622"/>
      <c r="E99" s="623"/>
      <c r="F99" s="624"/>
      <c r="G99" s="226"/>
      <c r="H99" s="228"/>
      <c r="I99" s="229"/>
      <c r="J99" s="226"/>
      <c r="K99" s="622"/>
      <c r="L99" s="624"/>
      <c r="M99" s="100"/>
      <c r="N99" s="100"/>
      <c r="O99" s="100"/>
      <c r="P99" s="100"/>
      <c r="Q99" s="100"/>
      <c r="R99" s="100"/>
    </row>
    <row r="100" spans="1:18" ht="15.75" customHeight="1">
      <c r="A100" s="629"/>
      <c r="B100" s="632"/>
      <c r="C100" s="226">
        <v>4</v>
      </c>
      <c r="D100" s="622"/>
      <c r="E100" s="623"/>
      <c r="F100" s="624"/>
      <c r="G100" s="226"/>
      <c r="H100" s="228"/>
      <c r="I100" s="229"/>
      <c r="J100" s="226"/>
      <c r="K100" s="622"/>
      <c r="L100" s="624"/>
      <c r="M100" s="100"/>
      <c r="N100" s="100"/>
      <c r="O100" s="100"/>
      <c r="P100" s="100"/>
      <c r="Q100" s="100"/>
      <c r="R100" s="100"/>
    </row>
    <row r="101" spans="1:18" ht="15.75" customHeight="1">
      <c r="A101" s="629"/>
      <c r="B101" s="632"/>
      <c r="C101" s="226">
        <v>5</v>
      </c>
      <c r="D101" s="622"/>
      <c r="E101" s="623"/>
      <c r="F101" s="624"/>
      <c r="G101" s="226"/>
      <c r="H101" s="228"/>
      <c r="I101" s="229"/>
      <c r="J101" s="226"/>
      <c r="K101" s="622"/>
      <c r="L101" s="624"/>
      <c r="M101" s="100"/>
      <c r="N101" s="100"/>
      <c r="O101" s="100"/>
      <c r="P101" s="100"/>
      <c r="Q101" s="100"/>
      <c r="R101" s="100"/>
    </row>
    <row r="102" spans="1:18" ht="15.75" customHeight="1">
      <c r="A102" s="629"/>
      <c r="B102" s="632"/>
      <c r="C102" s="230" t="s">
        <v>367</v>
      </c>
      <c r="D102" s="622"/>
      <c r="E102" s="623"/>
      <c r="F102" s="624"/>
      <c r="G102" s="226"/>
      <c r="H102" s="228"/>
      <c r="I102" s="229"/>
      <c r="J102" s="226"/>
      <c r="K102" s="622"/>
      <c r="L102" s="624"/>
      <c r="M102" s="100"/>
      <c r="N102" s="100"/>
      <c r="O102" s="100"/>
      <c r="P102" s="100"/>
      <c r="Q102" s="100"/>
      <c r="R102" s="100"/>
    </row>
    <row r="103" spans="1:18" ht="15.75" customHeight="1">
      <c r="A103" s="629"/>
      <c r="B103" s="632"/>
      <c r="C103" s="230" t="s">
        <v>368</v>
      </c>
      <c r="D103" s="622"/>
      <c r="E103" s="623"/>
      <c r="F103" s="624"/>
      <c r="G103" s="226"/>
      <c r="H103" s="228"/>
      <c r="I103" s="229"/>
      <c r="J103" s="226"/>
      <c r="K103" s="622"/>
      <c r="L103" s="624"/>
      <c r="M103" s="100"/>
      <c r="N103" s="100"/>
      <c r="O103" s="100"/>
      <c r="P103" s="100"/>
      <c r="Q103" s="100"/>
      <c r="R103" s="100"/>
    </row>
    <row r="104" spans="1:18" ht="15.75" customHeight="1">
      <c r="A104" s="629"/>
      <c r="B104" s="632"/>
      <c r="C104" s="230" t="s">
        <v>369</v>
      </c>
      <c r="D104" s="622"/>
      <c r="E104" s="623"/>
      <c r="F104" s="624"/>
      <c r="G104" s="226"/>
      <c r="H104" s="228"/>
      <c r="I104" s="229"/>
      <c r="J104" s="226"/>
      <c r="K104" s="622"/>
      <c r="L104" s="624"/>
      <c r="M104" s="100"/>
      <c r="N104" s="100"/>
      <c r="O104" s="100"/>
      <c r="P104" s="100"/>
      <c r="Q104" s="100"/>
      <c r="R104" s="100"/>
    </row>
    <row r="105" spans="1:18" ht="15.75" customHeight="1">
      <c r="A105" s="629"/>
      <c r="B105" s="632"/>
      <c r="C105" s="230" t="s">
        <v>370</v>
      </c>
      <c r="D105" s="622"/>
      <c r="E105" s="623"/>
      <c r="F105" s="624"/>
      <c r="G105" s="226"/>
      <c r="H105" s="228"/>
      <c r="I105" s="229"/>
      <c r="J105" s="226"/>
      <c r="K105" s="622"/>
      <c r="L105" s="624"/>
      <c r="M105" s="100"/>
      <c r="N105" s="100"/>
      <c r="O105" s="100"/>
      <c r="P105" s="100"/>
      <c r="Q105" s="100"/>
      <c r="R105" s="100"/>
    </row>
    <row r="106" spans="1:18" ht="15.75" customHeight="1">
      <c r="A106" s="630"/>
      <c r="B106" s="633"/>
      <c r="C106" s="230" t="s">
        <v>371</v>
      </c>
      <c r="D106" s="622"/>
      <c r="E106" s="623"/>
      <c r="F106" s="624"/>
      <c r="G106" s="226"/>
      <c r="H106" s="228"/>
      <c r="I106" s="229"/>
      <c r="J106" s="226"/>
      <c r="K106" s="622"/>
      <c r="L106" s="624"/>
      <c r="M106" s="100"/>
      <c r="N106" s="100"/>
      <c r="O106" s="100"/>
      <c r="P106" s="100"/>
      <c r="Q106" s="100"/>
      <c r="R106" s="100"/>
    </row>
    <row r="107" spans="1:18" ht="15.75" customHeight="1">
      <c r="A107" s="617" t="s">
        <v>400</v>
      </c>
      <c r="B107" s="617"/>
      <c r="C107" s="617"/>
      <c r="D107" s="617"/>
      <c r="E107" s="617"/>
      <c r="F107" s="617"/>
      <c r="G107" s="617"/>
      <c r="H107" s="617"/>
      <c r="I107" s="617"/>
      <c r="J107" s="617"/>
      <c r="K107" s="617"/>
      <c r="L107" s="617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7"/>
      <c r="B108" s="617"/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</row>
    <row r="109" spans="1:18" s="107" customFormat="1" ht="16.350000000000001" customHeight="1">
      <c r="A109" s="628" t="s">
        <v>131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217">
        <v>9</v>
      </c>
      <c r="K109" s="218"/>
      <c r="L109" s="218"/>
      <c r="M109" s="130"/>
    </row>
    <row r="110" spans="1:18" ht="16.350000000000001" customHeight="1">
      <c r="A110" s="630"/>
      <c r="B110" s="221" t="s">
        <v>350</v>
      </c>
      <c r="C110" s="221" t="s">
        <v>351</v>
      </c>
      <c r="D110" s="221" t="s">
        <v>352</v>
      </c>
      <c r="E110" s="221" t="s">
        <v>353</v>
      </c>
      <c r="F110" s="221" t="s">
        <v>402</v>
      </c>
      <c r="G110" s="222" t="s">
        <v>354</v>
      </c>
      <c r="H110" s="223" t="s">
        <v>355</v>
      </c>
      <c r="I110" s="222" t="s">
        <v>356</v>
      </c>
      <c r="J110" s="235" t="s">
        <v>357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4" t="s">
        <v>56</v>
      </c>
      <c r="B111" s="635"/>
      <c r="C111" s="175" t="s">
        <v>358</v>
      </c>
      <c r="D111" s="634" t="s">
        <v>359</v>
      </c>
      <c r="E111" s="636"/>
      <c r="F111" s="635"/>
      <c r="G111" s="175" t="s">
        <v>360</v>
      </c>
      <c r="H111" s="175" t="s">
        <v>361</v>
      </c>
      <c r="I111" s="175" t="s">
        <v>362</v>
      </c>
      <c r="J111" s="175" t="s">
        <v>363</v>
      </c>
      <c r="K111" s="634" t="s">
        <v>364</v>
      </c>
      <c r="L111" s="635"/>
      <c r="M111" s="130"/>
    </row>
    <row r="112" spans="1:18" ht="15.75" customHeight="1">
      <c r="A112" s="628">
        <f>J109</f>
        <v>9</v>
      </c>
      <c r="B112" s="631" t="str">
        <f>J110</f>
        <v>微波小吃</v>
      </c>
      <c r="C112" s="226">
        <v>1</v>
      </c>
      <c r="D112" s="622" t="s">
        <v>343</v>
      </c>
      <c r="E112" s="623"/>
      <c r="F112" s="624"/>
      <c r="G112" s="226">
        <v>13</v>
      </c>
      <c r="H112" s="228">
        <v>1076.8627908719939</v>
      </c>
      <c r="I112" s="229">
        <v>82.835599297845675</v>
      </c>
      <c r="J112" s="440">
        <f>I112-I86</f>
        <v>0.14476294231569398</v>
      </c>
      <c r="K112" s="612" t="s">
        <v>386</v>
      </c>
      <c r="L112" s="611"/>
      <c r="N112" s="100"/>
      <c r="O112" s="100"/>
      <c r="P112" s="100"/>
      <c r="Q112" s="100"/>
      <c r="R112" s="100"/>
    </row>
    <row r="113" spans="1:18" ht="15.75" customHeight="1">
      <c r="A113" s="629"/>
      <c r="B113" s="632"/>
      <c r="C113" s="226">
        <v>2</v>
      </c>
      <c r="D113" s="622" t="s">
        <v>345</v>
      </c>
      <c r="E113" s="623"/>
      <c r="F113" s="624"/>
      <c r="G113" s="226">
        <v>20</v>
      </c>
      <c r="H113" s="228">
        <v>1590.9933081941688</v>
      </c>
      <c r="I113" s="229">
        <v>79.549665409708453</v>
      </c>
      <c r="J113" s="440">
        <f>I113-I87</f>
        <v>5.2297190869296628E-2</v>
      </c>
      <c r="K113" s="612" t="s">
        <v>386</v>
      </c>
      <c r="L113" s="611"/>
      <c r="N113" s="100"/>
      <c r="O113" s="100"/>
      <c r="P113" s="100"/>
      <c r="Q113" s="100"/>
      <c r="R113" s="100"/>
    </row>
    <row r="114" spans="1:18" ht="15.75" customHeight="1">
      <c r="A114" s="629"/>
      <c r="B114" s="632"/>
      <c r="C114" s="226">
        <v>3</v>
      </c>
      <c r="D114" s="622" t="s">
        <v>346</v>
      </c>
      <c r="E114" s="623"/>
      <c r="F114" s="624"/>
      <c r="G114" s="226">
        <v>22</v>
      </c>
      <c r="H114" s="228">
        <v>1590.5825214161764</v>
      </c>
      <c r="I114" s="229">
        <v>72.299205518917134</v>
      </c>
      <c r="J114" s="440">
        <f>I114-I88</f>
        <v>1.9617990450029765E-2</v>
      </c>
      <c r="K114" s="612" t="s">
        <v>386</v>
      </c>
      <c r="L114" s="611"/>
      <c r="N114" s="100"/>
      <c r="O114" s="100"/>
      <c r="P114" s="100"/>
      <c r="Q114" s="100"/>
      <c r="R114" s="100"/>
    </row>
    <row r="115" spans="1:18" ht="15.75" customHeight="1">
      <c r="A115" s="629"/>
      <c r="B115" s="632"/>
      <c r="C115" s="226">
        <v>4</v>
      </c>
      <c r="D115" s="622" t="s">
        <v>347</v>
      </c>
      <c r="E115" s="623"/>
      <c r="F115" s="624"/>
      <c r="G115" s="228">
        <v>22.428571428571427</v>
      </c>
      <c r="H115" s="228">
        <v>1546.5569263587729</v>
      </c>
      <c r="I115" s="229">
        <v>69.033102235871155</v>
      </c>
      <c r="J115" s="226"/>
      <c r="K115" s="622" t="s">
        <v>411</v>
      </c>
      <c r="L115" s="624"/>
      <c r="N115" s="100"/>
      <c r="O115" s="100"/>
      <c r="P115" s="100"/>
      <c r="Q115" s="100"/>
      <c r="R115" s="100"/>
    </row>
    <row r="116" spans="1:18" ht="15.75" customHeight="1">
      <c r="A116" s="629"/>
      <c r="B116" s="632"/>
      <c r="C116" s="226">
        <v>5</v>
      </c>
      <c r="D116" s="622"/>
      <c r="E116" s="623"/>
      <c r="F116" s="624"/>
      <c r="G116" s="226"/>
      <c r="H116" s="228"/>
      <c r="I116" s="229"/>
      <c r="J116" s="226"/>
      <c r="K116" s="622"/>
      <c r="L116" s="624"/>
      <c r="N116" s="100"/>
      <c r="O116" s="100"/>
      <c r="P116" s="100"/>
      <c r="Q116" s="100"/>
      <c r="R116" s="100"/>
    </row>
    <row r="117" spans="1:18" ht="15.75" customHeight="1">
      <c r="A117" s="629"/>
      <c r="B117" s="632"/>
      <c r="C117" s="230" t="s">
        <v>367</v>
      </c>
      <c r="D117" s="622"/>
      <c r="E117" s="623"/>
      <c r="F117" s="624"/>
      <c r="G117" s="226"/>
      <c r="H117" s="228"/>
      <c r="I117" s="229"/>
      <c r="J117" s="226"/>
      <c r="K117" s="622"/>
      <c r="L117" s="624"/>
      <c r="N117" s="100"/>
      <c r="O117" s="100"/>
      <c r="P117" s="100"/>
      <c r="Q117" s="100"/>
      <c r="R117" s="100"/>
    </row>
    <row r="118" spans="1:18" ht="15.75" customHeight="1">
      <c r="A118" s="629"/>
      <c r="B118" s="632"/>
      <c r="C118" s="230" t="s">
        <v>368</v>
      </c>
      <c r="D118" s="622"/>
      <c r="E118" s="623"/>
      <c r="F118" s="624"/>
      <c r="G118" s="226"/>
      <c r="H118" s="228"/>
      <c r="I118" s="229"/>
      <c r="J118" s="226"/>
      <c r="K118" s="622"/>
      <c r="L118" s="624"/>
      <c r="N118" s="100"/>
      <c r="O118" s="100"/>
      <c r="P118" s="100"/>
      <c r="Q118" s="100"/>
      <c r="R118" s="100"/>
    </row>
    <row r="119" spans="1:18" ht="15.75" customHeight="1">
      <c r="A119" s="629"/>
      <c r="B119" s="632"/>
      <c r="C119" s="230" t="s">
        <v>369</v>
      </c>
      <c r="D119" s="622"/>
      <c r="E119" s="623"/>
      <c r="F119" s="624"/>
      <c r="G119" s="226"/>
      <c r="H119" s="228"/>
      <c r="I119" s="229"/>
      <c r="J119" s="226"/>
      <c r="K119" s="622"/>
      <c r="L119" s="624"/>
      <c r="N119" s="100"/>
      <c r="O119" s="100"/>
      <c r="P119" s="100"/>
      <c r="Q119" s="100"/>
      <c r="R119" s="100"/>
    </row>
    <row r="120" spans="1:18" ht="15.75" customHeight="1">
      <c r="A120" s="629"/>
      <c r="B120" s="632"/>
      <c r="C120" s="230" t="s">
        <v>370</v>
      </c>
      <c r="D120" s="622"/>
      <c r="E120" s="623"/>
      <c r="F120" s="624"/>
      <c r="G120" s="226"/>
      <c r="H120" s="228"/>
      <c r="I120" s="229"/>
      <c r="J120" s="226"/>
      <c r="K120" s="622"/>
      <c r="L120" s="624"/>
      <c r="M120" s="100"/>
      <c r="N120" s="100"/>
      <c r="O120" s="100"/>
      <c r="P120" s="100"/>
      <c r="Q120" s="100"/>
      <c r="R120" s="100"/>
    </row>
    <row r="121" spans="1:18" ht="15.75" customHeight="1">
      <c r="A121" s="630"/>
      <c r="B121" s="633"/>
      <c r="C121" s="230" t="s">
        <v>371</v>
      </c>
      <c r="D121" s="622"/>
      <c r="E121" s="623"/>
      <c r="F121" s="624"/>
      <c r="G121" s="226"/>
      <c r="H121" s="228"/>
      <c r="I121" s="229"/>
      <c r="J121" s="226"/>
      <c r="K121" s="622"/>
      <c r="L121" s="624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25" t="s">
        <v>56</v>
      </c>
      <c r="B122" s="626"/>
      <c r="C122" s="233" t="s">
        <v>358</v>
      </c>
      <c r="D122" s="625" t="s">
        <v>359</v>
      </c>
      <c r="E122" s="627"/>
      <c r="F122" s="626"/>
      <c r="G122" s="233" t="s">
        <v>360</v>
      </c>
      <c r="H122" s="233" t="s">
        <v>361</v>
      </c>
      <c r="I122" s="233" t="s">
        <v>362</v>
      </c>
      <c r="J122" s="175" t="s">
        <v>363</v>
      </c>
      <c r="K122" s="625" t="s">
        <v>364</v>
      </c>
      <c r="L122" s="626"/>
      <c r="M122" s="131"/>
    </row>
    <row r="123" spans="1:18" ht="15.75" customHeight="1">
      <c r="A123" s="628"/>
      <c r="B123" s="631"/>
      <c r="C123" s="226">
        <v>1</v>
      </c>
      <c r="D123" s="622"/>
      <c r="E123" s="623"/>
      <c r="F123" s="624"/>
      <c r="G123" s="226"/>
      <c r="H123" s="228"/>
      <c r="I123" s="229"/>
      <c r="J123" s="226"/>
      <c r="K123" s="622"/>
      <c r="L123" s="624"/>
      <c r="M123" s="100"/>
      <c r="N123" s="100"/>
      <c r="O123" s="100"/>
      <c r="P123" s="100"/>
      <c r="Q123" s="100"/>
      <c r="R123" s="100"/>
    </row>
    <row r="124" spans="1:18" ht="15.75" customHeight="1">
      <c r="A124" s="629"/>
      <c r="B124" s="632"/>
      <c r="C124" s="226">
        <v>2</v>
      </c>
      <c r="D124" s="622"/>
      <c r="E124" s="623"/>
      <c r="F124" s="624"/>
      <c r="G124" s="226"/>
      <c r="H124" s="228"/>
      <c r="I124" s="229"/>
      <c r="J124" s="226"/>
      <c r="K124" s="622"/>
      <c r="L124" s="624"/>
      <c r="M124" s="100"/>
      <c r="N124" s="100"/>
      <c r="O124" s="100"/>
      <c r="P124" s="100"/>
      <c r="Q124" s="100"/>
      <c r="R124" s="100"/>
    </row>
    <row r="125" spans="1:18" ht="15.75" customHeight="1">
      <c r="A125" s="629"/>
      <c r="B125" s="632"/>
      <c r="C125" s="226">
        <v>3</v>
      </c>
      <c r="D125" s="622"/>
      <c r="E125" s="623"/>
      <c r="F125" s="624"/>
      <c r="G125" s="226"/>
      <c r="H125" s="228"/>
      <c r="I125" s="229"/>
      <c r="J125" s="226"/>
      <c r="K125" s="622"/>
      <c r="L125" s="624"/>
      <c r="M125" s="100"/>
      <c r="N125" s="100"/>
      <c r="O125" s="100"/>
      <c r="P125" s="100"/>
      <c r="Q125" s="100"/>
      <c r="R125" s="100"/>
    </row>
    <row r="126" spans="1:18" ht="15.75" customHeight="1">
      <c r="A126" s="629"/>
      <c r="B126" s="632"/>
      <c r="C126" s="226">
        <v>4</v>
      </c>
      <c r="D126" s="622"/>
      <c r="E126" s="623"/>
      <c r="F126" s="624"/>
      <c r="G126" s="226"/>
      <c r="H126" s="228"/>
      <c r="I126" s="229"/>
      <c r="J126" s="226"/>
      <c r="K126" s="622"/>
      <c r="L126" s="624"/>
      <c r="M126" s="100"/>
      <c r="N126" s="100"/>
      <c r="O126" s="100"/>
      <c r="P126" s="100"/>
      <c r="Q126" s="100"/>
      <c r="R126" s="100"/>
    </row>
    <row r="127" spans="1:18" ht="15.75" customHeight="1">
      <c r="A127" s="629"/>
      <c r="B127" s="632"/>
      <c r="C127" s="226">
        <v>5</v>
      </c>
      <c r="D127" s="622"/>
      <c r="E127" s="623"/>
      <c r="F127" s="624"/>
      <c r="G127" s="226"/>
      <c r="H127" s="228"/>
      <c r="I127" s="229"/>
      <c r="J127" s="226"/>
      <c r="K127" s="622"/>
      <c r="L127" s="624"/>
      <c r="M127" s="100"/>
      <c r="N127" s="100"/>
      <c r="O127" s="100"/>
      <c r="P127" s="100"/>
      <c r="Q127" s="100"/>
      <c r="R127" s="100"/>
    </row>
    <row r="128" spans="1:18" ht="15.75" customHeight="1">
      <c r="A128" s="629"/>
      <c r="B128" s="632"/>
      <c r="C128" s="230" t="s">
        <v>367</v>
      </c>
      <c r="D128" s="622"/>
      <c r="E128" s="623"/>
      <c r="F128" s="624"/>
      <c r="G128" s="226"/>
      <c r="H128" s="228"/>
      <c r="I128" s="229"/>
      <c r="J128" s="226"/>
      <c r="K128" s="622"/>
      <c r="L128" s="624"/>
      <c r="M128" s="100"/>
      <c r="N128" s="100"/>
      <c r="O128" s="100"/>
      <c r="P128" s="100"/>
      <c r="Q128" s="100"/>
      <c r="R128" s="100"/>
    </row>
    <row r="129" spans="1:18" ht="15.75" customHeight="1">
      <c r="A129" s="629"/>
      <c r="B129" s="632"/>
      <c r="C129" s="230" t="s">
        <v>368</v>
      </c>
      <c r="D129" s="622"/>
      <c r="E129" s="623"/>
      <c r="F129" s="624"/>
      <c r="G129" s="226"/>
      <c r="H129" s="228"/>
      <c r="I129" s="229"/>
      <c r="J129" s="226"/>
      <c r="K129" s="622"/>
      <c r="L129" s="624"/>
      <c r="M129" s="100"/>
      <c r="N129" s="100"/>
      <c r="O129" s="100"/>
      <c r="P129" s="100"/>
      <c r="Q129" s="100"/>
      <c r="R129" s="100"/>
    </row>
    <row r="130" spans="1:18" ht="15.75" customHeight="1">
      <c r="A130" s="629"/>
      <c r="B130" s="632"/>
      <c r="C130" s="230" t="s">
        <v>369</v>
      </c>
      <c r="D130" s="622"/>
      <c r="E130" s="623"/>
      <c r="F130" s="624"/>
      <c r="G130" s="226"/>
      <c r="H130" s="228"/>
      <c r="I130" s="229"/>
      <c r="J130" s="226"/>
      <c r="K130" s="622"/>
      <c r="L130" s="624"/>
      <c r="M130" s="100"/>
      <c r="N130" s="100"/>
      <c r="O130" s="100"/>
      <c r="P130" s="100"/>
      <c r="Q130" s="100"/>
      <c r="R130" s="100"/>
    </row>
    <row r="131" spans="1:18" ht="15.75" customHeight="1">
      <c r="A131" s="629"/>
      <c r="B131" s="632"/>
      <c r="C131" s="230" t="s">
        <v>370</v>
      </c>
      <c r="D131" s="622"/>
      <c r="E131" s="623"/>
      <c r="F131" s="624"/>
      <c r="G131" s="226"/>
      <c r="H131" s="228"/>
      <c r="I131" s="229"/>
      <c r="J131" s="226"/>
      <c r="K131" s="622"/>
      <c r="L131" s="624"/>
      <c r="M131" s="100"/>
      <c r="N131" s="100"/>
      <c r="O131" s="100"/>
      <c r="P131" s="100"/>
      <c r="Q131" s="100"/>
      <c r="R131" s="100"/>
    </row>
    <row r="132" spans="1:18" ht="15.75" customHeight="1">
      <c r="A132" s="630"/>
      <c r="B132" s="633"/>
      <c r="C132" s="230" t="s">
        <v>371</v>
      </c>
      <c r="D132" s="622"/>
      <c r="E132" s="623"/>
      <c r="F132" s="624"/>
      <c r="G132" s="226"/>
      <c r="H132" s="228"/>
      <c r="I132" s="229"/>
      <c r="J132" s="226"/>
      <c r="K132" s="622"/>
      <c r="L132" s="624"/>
      <c r="M132" s="100"/>
      <c r="N132" s="100"/>
      <c r="O132" s="100"/>
      <c r="P132" s="100"/>
      <c r="Q132" s="100"/>
      <c r="R132" s="100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70:B70"/>
    <mergeCell ref="A71:A80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70:F70"/>
    <mergeCell ref="K70:L70"/>
    <mergeCell ref="B71:B80"/>
    <mergeCell ref="D71:F71"/>
    <mergeCell ref="K71:L71"/>
    <mergeCell ref="D72:F72"/>
    <mergeCell ref="K72:L72"/>
    <mergeCell ref="D73:F73"/>
    <mergeCell ref="D52:F52"/>
    <mergeCell ref="K52:L52"/>
    <mergeCell ref="A60:A69"/>
    <mergeCell ref="B60:B69"/>
    <mergeCell ref="D53:F53"/>
    <mergeCell ref="K53:L53"/>
    <mergeCell ref="D54:F54"/>
    <mergeCell ref="D60:F60"/>
    <mergeCell ref="K60:L60"/>
    <mergeCell ref="D61:F61"/>
    <mergeCell ref="K61:L61"/>
    <mergeCell ref="D62:F62"/>
    <mergeCell ref="K54:L54"/>
    <mergeCell ref="D65:F65"/>
    <mergeCell ref="K65:L65"/>
    <mergeCell ref="D66:F66"/>
    <mergeCell ref="K62:L62"/>
    <mergeCell ref="D63:F63"/>
    <mergeCell ref="K66:L66"/>
    <mergeCell ref="D67:F67"/>
    <mergeCell ref="K67:L67"/>
    <mergeCell ref="D68:F68"/>
    <mergeCell ref="A55:L56"/>
    <mergeCell ref="A57:A58"/>
    <mergeCell ref="A59:B59"/>
    <mergeCell ref="D59:F59"/>
    <mergeCell ref="K59:L59"/>
    <mergeCell ref="K63:L63"/>
    <mergeCell ref="D64:F64"/>
    <mergeCell ref="K64:L64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K42:L42"/>
    <mergeCell ref="D43:F43"/>
    <mergeCell ref="K43:L43"/>
    <mergeCell ref="K73:L73"/>
    <mergeCell ref="D74:F74"/>
    <mergeCell ref="K74:L74"/>
    <mergeCell ref="D75:F75"/>
    <mergeCell ref="K75:L75"/>
    <mergeCell ref="D76:F76"/>
    <mergeCell ref="K76:L76"/>
    <mergeCell ref="D79:F79"/>
    <mergeCell ref="D78:F78"/>
    <mergeCell ref="K78:L78"/>
    <mergeCell ref="D77:F77"/>
    <mergeCell ref="K77:L77"/>
    <mergeCell ref="K118:L118"/>
    <mergeCell ref="D119:F119"/>
    <mergeCell ref="K119:L119"/>
    <mergeCell ref="D120:F120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tabSelected="1" view="pageBreakPreview" zoomScale="115" zoomScaleNormal="60" zoomScaleSheetLayoutView="115" workbookViewId="0">
      <selection activeCell="B9" sqref="B9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</row>
    <row r="2" spans="1:13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</row>
    <row r="3" spans="1:13" ht="15.75" customHeight="1">
      <c r="A3" s="645" t="s">
        <v>414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13" s="141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</row>
    <row r="5" spans="1:13" ht="15.75" customHeight="1">
      <c r="A5" s="257" t="s">
        <v>415</v>
      </c>
      <c r="B5" s="142">
        <f>'生產管理報表(月)'!B6</f>
        <v>216033.87418000001</v>
      </c>
    </row>
    <row r="6" spans="1:13" ht="15.75" customHeight="1">
      <c r="A6" s="646" t="s">
        <v>7</v>
      </c>
      <c r="B6" s="647" t="s">
        <v>416</v>
      </c>
      <c r="C6" s="647"/>
      <c r="D6" s="648"/>
      <c r="E6" s="646" t="s">
        <v>7</v>
      </c>
      <c r="F6" s="650">
        <v>1</v>
      </c>
      <c r="G6" s="650"/>
      <c r="H6" s="650">
        <v>2</v>
      </c>
      <c r="I6" s="650"/>
      <c r="J6" s="650">
        <v>3</v>
      </c>
      <c r="K6" s="650"/>
      <c r="L6" s="650">
        <v>4</v>
      </c>
      <c r="M6" s="650"/>
    </row>
    <row r="7" spans="1:13" ht="31.35" customHeight="1">
      <c r="A7" s="646"/>
      <c r="B7" s="647"/>
      <c r="C7" s="647"/>
      <c r="D7" s="649"/>
      <c r="E7" s="646"/>
      <c r="F7" s="642" t="s">
        <v>417</v>
      </c>
      <c r="G7" s="642"/>
      <c r="H7" s="642" t="s">
        <v>418</v>
      </c>
      <c r="I7" s="642"/>
      <c r="J7" s="642" t="s">
        <v>419</v>
      </c>
      <c r="K7" s="642"/>
      <c r="L7" s="642" t="s">
        <v>420</v>
      </c>
      <c r="M7" s="642"/>
    </row>
    <row r="8" spans="1:13" ht="15.75" customHeight="1">
      <c r="A8" s="646"/>
      <c r="B8" s="170" t="s">
        <v>421</v>
      </c>
      <c r="C8" s="170" t="s">
        <v>36</v>
      </c>
      <c r="D8" s="649"/>
      <c r="E8" s="646"/>
      <c r="F8" s="170" t="s">
        <v>421</v>
      </c>
      <c r="G8" s="170" t="s">
        <v>36</v>
      </c>
      <c r="H8" s="170" t="s">
        <v>421</v>
      </c>
      <c r="I8" s="170" t="s">
        <v>36</v>
      </c>
      <c r="J8" s="170" t="s">
        <v>421</v>
      </c>
      <c r="K8" s="170" t="s">
        <v>36</v>
      </c>
      <c r="L8" s="170" t="s">
        <v>421</v>
      </c>
      <c r="M8" s="170" t="s">
        <v>36</v>
      </c>
    </row>
    <row r="9" spans="1:13" ht="19.350000000000001" customHeight="1">
      <c r="A9" s="143" t="s">
        <v>422</v>
      </c>
      <c r="B9" s="144">
        <f>日別報廢率總表!W3</f>
        <v>521729.1139</v>
      </c>
      <c r="C9" s="145">
        <f>B9/($B$5*1000)</f>
        <v>2.4150338268955629E-3</v>
      </c>
      <c r="D9" s="649"/>
      <c r="E9" s="143" t="s">
        <v>422</v>
      </c>
      <c r="F9" s="146">
        <f>'報廢－原因別分析'!AA24</f>
        <v>1329.1644000000001</v>
      </c>
      <c r="G9" s="147">
        <f>IFERROR(F9/$B$9,"")</f>
        <v>2.5476140100066593E-3</v>
      </c>
      <c r="H9" s="146">
        <f>'報廢－原因別分析'!AB24</f>
        <v>0</v>
      </c>
      <c r="I9" s="147">
        <f>IFERROR(H9/$B$9,"")</f>
        <v>0</v>
      </c>
      <c r="J9" s="146">
        <f>'報廢－原因別分析'!AC24</f>
        <v>7881.7499999999991</v>
      </c>
      <c r="K9" s="147">
        <f t="shared" ref="K9" si="0">IFERROR(J9/$B$9,"")</f>
        <v>1.5106977529167937E-2</v>
      </c>
      <c r="L9" s="146">
        <f>'報廢－原因別分析'!AD24</f>
        <v>103167.86830000012</v>
      </c>
      <c r="M9" s="147">
        <f>IFERROR(L9/$B$9,"")</f>
        <v>0.19774221056748301</v>
      </c>
    </row>
    <row r="10" spans="1:13" ht="19.350000000000001" customHeight="1">
      <c r="A10" s="148" t="s">
        <v>423</v>
      </c>
      <c r="B10" s="149">
        <f>日別報廢率總表!Z3</f>
        <v>1519015.1107999999</v>
      </c>
      <c r="C10" s="145">
        <f>B10/($B$5*1000)</f>
        <v>7.031374670133224E-3</v>
      </c>
      <c r="D10" s="649"/>
      <c r="E10" s="148" t="s">
        <v>423</v>
      </c>
      <c r="F10" s="146">
        <f>'超用－原因別分析'!AA24</f>
        <v>0</v>
      </c>
      <c r="G10" s="147">
        <f>IFERROR(F10/$B$10,"")</f>
        <v>0</v>
      </c>
      <c r="H10" s="146">
        <f>'超用－原因別分析'!AB24</f>
        <v>0</v>
      </c>
      <c r="I10" s="147">
        <f>IFERROR(H10/$B$10,"")</f>
        <v>0</v>
      </c>
      <c r="J10" s="146">
        <f>'超用－原因別分析'!AC24</f>
        <v>0</v>
      </c>
      <c r="K10" s="147">
        <f>IFERROR(J10/$B$10,"")</f>
        <v>0</v>
      </c>
      <c r="L10" s="146">
        <f>'超用－原因別分析'!AD24</f>
        <v>498854.4806000003</v>
      </c>
      <c r="M10" s="147">
        <f>IFERROR(L10/$B$10,"")</f>
        <v>0.32840652937104431</v>
      </c>
    </row>
    <row r="11" spans="1:13" ht="15.75" customHeight="1">
      <c r="D11" s="649"/>
      <c r="E11" s="646" t="s">
        <v>7</v>
      </c>
      <c r="F11" s="650">
        <v>5</v>
      </c>
      <c r="G11" s="650"/>
      <c r="H11" s="650">
        <v>6</v>
      </c>
      <c r="I11" s="650"/>
      <c r="J11" s="650">
        <v>7</v>
      </c>
      <c r="K11" s="650"/>
      <c r="L11" s="651">
        <v>8</v>
      </c>
      <c r="M11" s="651"/>
    </row>
    <row r="12" spans="1:13" ht="31.35" customHeight="1">
      <c r="D12" s="649"/>
      <c r="E12" s="646"/>
      <c r="F12" s="642" t="s">
        <v>424</v>
      </c>
      <c r="G12" s="642"/>
      <c r="H12" s="642" t="s">
        <v>425</v>
      </c>
      <c r="I12" s="642"/>
      <c r="J12" s="642" t="s">
        <v>426</v>
      </c>
      <c r="K12" s="642"/>
      <c r="L12" s="643" t="s">
        <v>427</v>
      </c>
      <c r="M12" s="643"/>
    </row>
    <row r="13" spans="1:13" ht="15.75" customHeight="1">
      <c r="D13" s="649"/>
      <c r="E13" s="646"/>
      <c r="F13" s="170" t="s">
        <v>421</v>
      </c>
      <c r="G13" s="170" t="s">
        <v>36</v>
      </c>
      <c r="H13" s="170" t="s">
        <v>421</v>
      </c>
      <c r="I13" s="170" t="s">
        <v>36</v>
      </c>
      <c r="J13" s="170" t="s">
        <v>421</v>
      </c>
      <c r="K13" s="170" t="s">
        <v>36</v>
      </c>
      <c r="L13" s="170" t="s">
        <v>421</v>
      </c>
      <c r="M13" s="170" t="s">
        <v>36</v>
      </c>
    </row>
    <row r="14" spans="1:13" ht="19.350000000000001" customHeight="1">
      <c r="D14" s="649"/>
      <c r="E14" s="143" t="s">
        <v>422</v>
      </c>
      <c r="F14" s="146">
        <f>'報廢－原因別分析'!AE24</f>
        <v>19301.533100000001</v>
      </c>
      <c r="G14" s="147">
        <f>IFERROR(F14/$B$9,"")</f>
        <v>3.6995315357654227E-2</v>
      </c>
      <c r="H14" s="146">
        <f>'報廢－原因別分析'!AF24</f>
        <v>24812.699999999997</v>
      </c>
      <c r="I14" s="147">
        <f t="shared" ref="I14" si="1">IFERROR(H14/$B$9,"")</f>
        <v>4.7558588046815148E-2</v>
      </c>
      <c r="J14" s="146">
        <f>'報廢－原因別分析'!AG24</f>
        <v>0</v>
      </c>
      <c r="K14" s="147">
        <f t="shared" ref="K14" si="2">IFERROR(J14/$B$9,"")</f>
        <v>0</v>
      </c>
      <c r="L14" s="146">
        <f>'報廢－原因別分析'!AH24</f>
        <v>0</v>
      </c>
      <c r="M14" s="147">
        <f t="shared" ref="M14" si="3">IFERROR(L14/$B$9,"")</f>
        <v>0</v>
      </c>
    </row>
    <row r="15" spans="1:13" ht="19.350000000000001" customHeight="1">
      <c r="D15" s="649"/>
      <c r="E15" s="148" t="s">
        <v>423</v>
      </c>
      <c r="F15" s="146">
        <f>'超用－原因別分析'!AE24</f>
        <v>123829.4056</v>
      </c>
      <c r="G15" s="147">
        <f>IFERROR(F15/$B$10,"")</f>
        <v>8.151953507215895E-2</v>
      </c>
      <c r="H15" s="146">
        <f>'超用－原因別分析'!AF24</f>
        <v>101685.94239999984</v>
      </c>
      <c r="I15" s="147">
        <f>IFERROR(H15/$B$10,"")</f>
        <v>6.6942021627715231E-2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58"/>
  <sheetViews>
    <sheetView view="pageBreakPreview" topLeftCell="A138" zoomScale="115" zoomScaleNormal="60" zoomScaleSheetLayoutView="115" workbookViewId="0">
      <selection activeCell="C152" sqref="C152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</row>
    <row r="2" spans="1:13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</row>
    <row r="3" spans="1:13" ht="15.75" customHeight="1">
      <c r="A3" s="645" t="s">
        <v>414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13" s="141" customFormat="1" ht="15.75" customHeight="1" collapsed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</row>
    <row r="5" spans="1:13" ht="15.75" hidden="1" customHeight="1" outlineLevel="1">
      <c r="A5" s="257" t="s">
        <v>415</v>
      </c>
      <c r="B5" s="258">
        <v>27983</v>
      </c>
    </row>
    <row r="6" spans="1:13" ht="15.75" hidden="1" customHeight="1" outlineLevel="1">
      <c r="A6" s="652" t="s">
        <v>7</v>
      </c>
      <c r="B6" s="647" t="s">
        <v>416</v>
      </c>
      <c r="C6" s="647"/>
      <c r="D6" s="648"/>
      <c r="E6" s="646" t="s">
        <v>7</v>
      </c>
      <c r="F6" s="650">
        <v>1</v>
      </c>
      <c r="G6" s="650"/>
      <c r="H6" s="650">
        <v>2</v>
      </c>
      <c r="I6" s="650"/>
      <c r="J6" s="650">
        <v>3</v>
      </c>
      <c r="K6" s="650"/>
      <c r="L6" s="650">
        <v>4</v>
      </c>
      <c r="M6" s="650"/>
    </row>
    <row r="7" spans="1:13" ht="31.35" hidden="1" customHeight="1" outlineLevel="1">
      <c r="A7" s="652"/>
      <c r="B7" s="647"/>
      <c r="C7" s="647"/>
      <c r="D7" s="649"/>
      <c r="E7" s="646"/>
      <c r="F7" s="642" t="s">
        <v>417</v>
      </c>
      <c r="G7" s="642"/>
      <c r="H7" s="642" t="s">
        <v>418</v>
      </c>
      <c r="I7" s="642"/>
      <c r="J7" s="642" t="s">
        <v>419</v>
      </c>
      <c r="K7" s="642"/>
      <c r="L7" s="642" t="s">
        <v>428</v>
      </c>
      <c r="M7" s="642"/>
    </row>
    <row r="8" spans="1:13" ht="15.75" hidden="1" customHeight="1" outlineLevel="1">
      <c r="A8" s="652"/>
      <c r="B8" s="170" t="s">
        <v>421</v>
      </c>
      <c r="C8" s="170" t="s">
        <v>36</v>
      </c>
      <c r="D8" s="649"/>
      <c r="E8" s="646"/>
      <c r="F8" s="170" t="s">
        <v>421</v>
      </c>
      <c r="G8" s="170" t="s">
        <v>36</v>
      </c>
      <c r="H8" s="170" t="s">
        <v>421</v>
      </c>
      <c r="I8" s="170" t="s">
        <v>36</v>
      </c>
      <c r="J8" s="170" t="s">
        <v>421</v>
      </c>
      <c r="K8" s="170" t="s">
        <v>36</v>
      </c>
      <c r="L8" s="170" t="s">
        <v>421</v>
      </c>
      <c r="M8" s="170" t="s">
        <v>36</v>
      </c>
    </row>
    <row r="9" spans="1:13" ht="19.350000000000001" hidden="1" customHeight="1" outlineLevel="1">
      <c r="A9" s="259" t="s">
        <v>422</v>
      </c>
      <c r="B9" s="144">
        <f>日別報廢率總表!M4</f>
        <v>67749.35609999999</v>
      </c>
      <c r="C9" s="276">
        <f>B9/($B$5*1000)</f>
        <v>2.4210898080977731E-3</v>
      </c>
      <c r="D9" s="649"/>
      <c r="E9" s="143" t="s">
        <v>422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423</v>
      </c>
      <c r="B10" s="149">
        <f>日別報廢率總表!N4</f>
        <v>240394.19579999999</v>
      </c>
      <c r="C10" s="145">
        <f>B10/($B$5*1000)</f>
        <v>8.5907227888360783E-3</v>
      </c>
      <c r="D10" s="649"/>
      <c r="E10" s="148" t="s">
        <v>423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429</v>
      </c>
      <c r="B11" s="140" t="s">
        <v>430</v>
      </c>
      <c r="C11" s="255"/>
      <c r="D11" s="649"/>
      <c r="E11" s="646" t="s">
        <v>7</v>
      </c>
      <c r="F11" s="650">
        <v>5</v>
      </c>
      <c r="G11" s="650"/>
      <c r="H11" s="650">
        <v>6</v>
      </c>
      <c r="I11" s="650"/>
      <c r="J11" s="650">
        <v>7</v>
      </c>
      <c r="K11" s="650"/>
      <c r="L11" s="651">
        <v>8</v>
      </c>
      <c r="M11" s="651"/>
    </row>
    <row r="12" spans="1:13" ht="31.35" hidden="1" customHeight="1" outlineLevel="1">
      <c r="A12" s="140" t="s">
        <v>431</v>
      </c>
      <c r="B12" s="140" t="s">
        <v>430</v>
      </c>
      <c r="C12" s="255"/>
      <c r="D12" s="649"/>
      <c r="E12" s="646"/>
      <c r="F12" s="642" t="s">
        <v>424</v>
      </c>
      <c r="G12" s="642"/>
      <c r="H12" s="642" t="s">
        <v>425</v>
      </c>
      <c r="I12" s="642"/>
      <c r="J12" s="642" t="s">
        <v>426</v>
      </c>
      <c r="K12" s="642"/>
      <c r="L12" s="643" t="s">
        <v>427</v>
      </c>
      <c r="M12" s="643"/>
    </row>
    <row r="13" spans="1:13" ht="15.75" hidden="1" customHeight="1" outlineLevel="1">
      <c r="D13" s="649"/>
      <c r="E13" s="646"/>
      <c r="F13" s="170" t="s">
        <v>421</v>
      </c>
      <c r="G13" s="170" t="s">
        <v>36</v>
      </c>
      <c r="H13" s="170" t="s">
        <v>421</v>
      </c>
      <c r="I13" s="170" t="s">
        <v>36</v>
      </c>
      <c r="J13" s="170" t="s">
        <v>421</v>
      </c>
      <c r="K13" s="170" t="s">
        <v>36</v>
      </c>
      <c r="L13" s="170" t="s">
        <v>421</v>
      </c>
      <c r="M13" s="170" t="s">
        <v>36</v>
      </c>
    </row>
    <row r="14" spans="1:13" ht="19.350000000000001" hidden="1" customHeight="1" outlineLevel="1">
      <c r="D14" s="649"/>
      <c r="E14" s="143" t="s">
        <v>422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49"/>
      <c r="E15" s="148" t="s">
        <v>423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415</v>
      </c>
      <c r="B16" s="258">
        <v>53787.02175</v>
      </c>
    </row>
    <row r="17" spans="1:13" ht="15.75" hidden="1" customHeight="1" outlineLevel="1">
      <c r="A17" s="652" t="s">
        <v>7</v>
      </c>
      <c r="B17" s="647" t="s">
        <v>416</v>
      </c>
      <c r="C17" s="647"/>
      <c r="D17" s="648"/>
      <c r="E17" s="646" t="s">
        <v>7</v>
      </c>
      <c r="F17" s="650">
        <v>1</v>
      </c>
      <c r="G17" s="650"/>
      <c r="H17" s="650">
        <v>2</v>
      </c>
      <c r="I17" s="650"/>
      <c r="J17" s="650">
        <v>3</v>
      </c>
      <c r="K17" s="650"/>
      <c r="L17" s="650">
        <v>4</v>
      </c>
      <c r="M17" s="650"/>
    </row>
    <row r="18" spans="1:13" ht="31.35" hidden="1" customHeight="1" outlineLevel="1">
      <c r="A18" s="652"/>
      <c r="B18" s="647"/>
      <c r="C18" s="647"/>
      <c r="D18" s="649"/>
      <c r="E18" s="646"/>
      <c r="F18" s="642" t="s">
        <v>417</v>
      </c>
      <c r="G18" s="642"/>
      <c r="H18" s="642" t="s">
        <v>418</v>
      </c>
      <c r="I18" s="642"/>
      <c r="J18" s="642" t="s">
        <v>419</v>
      </c>
      <c r="K18" s="642"/>
      <c r="L18" s="642" t="s">
        <v>428</v>
      </c>
      <c r="M18" s="642"/>
    </row>
    <row r="19" spans="1:13" ht="15.75" hidden="1" customHeight="1" outlineLevel="1">
      <c r="A19" s="652"/>
      <c r="B19" s="170" t="s">
        <v>421</v>
      </c>
      <c r="C19" s="170" t="s">
        <v>36</v>
      </c>
      <c r="D19" s="649"/>
      <c r="E19" s="646"/>
      <c r="F19" s="170" t="s">
        <v>421</v>
      </c>
      <c r="G19" s="170" t="s">
        <v>36</v>
      </c>
      <c r="H19" s="170" t="s">
        <v>421</v>
      </c>
      <c r="I19" s="170" t="s">
        <v>36</v>
      </c>
      <c r="J19" s="170" t="s">
        <v>421</v>
      </c>
      <c r="K19" s="170" t="s">
        <v>36</v>
      </c>
      <c r="L19" s="170" t="s">
        <v>421</v>
      </c>
      <c r="M19" s="170" t="s">
        <v>36</v>
      </c>
    </row>
    <row r="20" spans="1:13" ht="19.350000000000001" hidden="1" customHeight="1" outlineLevel="1">
      <c r="A20" s="259" t="s">
        <v>422</v>
      </c>
      <c r="B20" s="144">
        <f>日別報廢率總表!M8</f>
        <v>130255.58069999996</v>
      </c>
      <c r="C20" s="276">
        <f>B20/($B$16*1000)</f>
        <v>2.4216916360497308E-3</v>
      </c>
      <c r="D20" s="649"/>
      <c r="E20" s="143" t="s">
        <v>422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423</v>
      </c>
      <c r="B21" s="149">
        <f>日別報廢率總表!N8</f>
        <v>457192.35629999987</v>
      </c>
      <c r="C21" s="145">
        <f>B21/($B$16*1000)</f>
        <v>8.5000496667209484E-3</v>
      </c>
      <c r="D21" s="649"/>
      <c r="E21" s="148" t="s">
        <v>423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429</v>
      </c>
      <c r="B22" s="140" t="s">
        <v>432</v>
      </c>
      <c r="C22" s="255"/>
      <c r="D22" s="649"/>
      <c r="E22" s="646" t="s">
        <v>7</v>
      </c>
      <c r="F22" s="650">
        <v>5</v>
      </c>
      <c r="G22" s="650"/>
      <c r="H22" s="650">
        <v>6</v>
      </c>
      <c r="I22" s="650"/>
      <c r="J22" s="650">
        <v>7</v>
      </c>
      <c r="K22" s="650"/>
      <c r="L22" s="651">
        <v>8</v>
      </c>
      <c r="M22" s="651"/>
    </row>
    <row r="23" spans="1:13" ht="31.35" hidden="1" customHeight="1" outlineLevel="1">
      <c r="A23" s="140" t="s">
        <v>431</v>
      </c>
      <c r="B23" s="140" t="s">
        <v>432</v>
      </c>
      <c r="C23" s="255"/>
      <c r="D23" s="649"/>
      <c r="E23" s="646"/>
      <c r="F23" s="642" t="s">
        <v>424</v>
      </c>
      <c r="G23" s="642"/>
      <c r="H23" s="642" t="s">
        <v>425</v>
      </c>
      <c r="I23" s="642"/>
      <c r="J23" s="642" t="s">
        <v>426</v>
      </c>
      <c r="K23" s="642"/>
      <c r="L23" s="643" t="s">
        <v>427</v>
      </c>
      <c r="M23" s="643"/>
    </row>
    <row r="24" spans="1:13" ht="15.75" hidden="1" customHeight="1" outlineLevel="1">
      <c r="D24" s="649"/>
      <c r="E24" s="646"/>
      <c r="F24" s="170" t="s">
        <v>421</v>
      </c>
      <c r="G24" s="170" t="s">
        <v>36</v>
      </c>
      <c r="H24" s="170" t="s">
        <v>421</v>
      </c>
      <c r="I24" s="170" t="s">
        <v>36</v>
      </c>
      <c r="J24" s="170" t="s">
        <v>421</v>
      </c>
      <c r="K24" s="170" t="s">
        <v>36</v>
      </c>
      <c r="L24" s="170" t="s">
        <v>421</v>
      </c>
      <c r="M24" s="170" t="s">
        <v>36</v>
      </c>
    </row>
    <row r="25" spans="1:13" ht="19.350000000000001" hidden="1" customHeight="1" outlineLevel="1">
      <c r="D25" s="649"/>
      <c r="E25" s="143" t="s">
        <v>422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49"/>
      <c r="E26" s="148" t="s">
        <v>423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415</v>
      </c>
      <c r="B27" s="258">
        <f>52217932/1000</f>
        <v>52217.932000000001</v>
      </c>
    </row>
    <row r="28" spans="1:13" ht="15.75" hidden="1" customHeight="1" outlineLevel="1">
      <c r="A28" s="652" t="s">
        <v>7</v>
      </c>
      <c r="B28" s="647" t="s">
        <v>416</v>
      </c>
      <c r="C28" s="647"/>
      <c r="D28" s="648"/>
      <c r="E28" s="646" t="s">
        <v>7</v>
      </c>
      <c r="F28" s="650">
        <v>1</v>
      </c>
      <c r="G28" s="650"/>
      <c r="H28" s="650">
        <v>2</v>
      </c>
      <c r="I28" s="650"/>
      <c r="J28" s="650">
        <v>3</v>
      </c>
      <c r="K28" s="650"/>
      <c r="L28" s="650">
        <v>4</v>
      </c>
      <c r="M28" s="650"/>
    </row>
    <row r="29" spans="1:13" ht="31.35" hidden="1" customHeight="1" outlineLevel="1">
      <c r="A29" s="652"/>
      <c r="B29" s="647"/>
      <c r="C29" s="647"/>
      <c r="D29" s="649"/>
      <c r="E29" s="646"/>
      <c r="F29" s="642" t="s">
        <v>417</v>
      </c>
      <c r="G29" s="642"/>
      <c r="H29" s="642" t="s">
        <v>418</v>
      </c>
      <c r="I29" s="642"/>
      <c r="J29" s="642" t="s">
        <v>419</v>
      </c>
      <c r="K29" s="642"/>
      <c r="L29" s="642" t="s">
        <v>428</v>
      </c>
      <c r="M29" s="642"/>
    </row>
    <row r="30" spans="1:13" ht="15.75" hidden="1" customHeight="1" outlineLevel="1">
      <c r="A30" s="652"/>
      <c r="B30" s="170" t="s">
        <v>421</v>
      </c>
      <c r="C30" s="170" t="s">
        <v>36</v>
      </c>
      <c r="D30" s="649"/>
      <c r="E30" s="646"/>
      <c r="F30" s="170" t="s">
        <v>421</v>
      </c>
      <c r="G30" s="170" t="s">
        <v>36</v>
      </c>
      <c r="H30" s="170" t="s">
        <v>421</v>
      </c>
      <c r="I30" s="170" t="s">
        <v>36</v>
      </c>
      <c r="J30" s="170" t="s">
        <v>421</v>
      </c>
      <c r="K30" s="170" t="s">
        <v>36</v>
      </c>
      <c r="L30" s="170" t="s">
        <v>421</v>
      </c>
      <c r="M30" s="170" t="s">
        <v>36</v>
      </c>
    </row>
    <row r="31" spans="1:13" ht="19.350000000000001" hidden="1" customHeight="1" outlineLevel="1">
      <c r="A31" s="259" t="s">
        <v>422</v>
      </c>
      <c r="B31" s="144">
        <f>日別報廢率總表!M15</f>
        <v>126316.30829999995</v>
      </c>
      <c r="C31" s="276">
        <f>B31/($B$27*1000)</f>
        <v>2.4190216552428759E-3</v>
      </c>
      <c r="D31" s="649"/>
      <c r="E31" s="143" t="s">
        <v>422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423</v>
      </c>
      <c r="B32" s="149">
        <f>日別報廢率總表!N15</f>
        <v>426061.61494600005</v>
      </c>
      <c r="C32" s="145">
        <f>B32/($B$27*1000)</f>
        <v>8.1592969814660611E-3</v>
      </c>
      <c r="D32" s="649"/>
      <c r="E32" s="148" t="s">
        <v>423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429</v>
      </c>
      <c r="B33" s="140" t="s">
        <v>433</v>
      </c>
      <c r="C33" s="255"/>
      <c r="D33" s="649"/>
      <c r="E33" s="646" t="s">
        <v>7</v>
      </c>
      <c r="F33" s="650">
        <v>5</v>
      </c>
      <c r="G33" s="650"/>
      <c r="H33" s="650">
        <v>6</v>
      </c>
      <c r="I33" s="650"/>
      <c r="J33" s="650">
        <v>7</v>
      </c>
      <c r="K33" s="650"/>
      <c r="L33" s="651">
        <v>8</v>
      </c>
      <c r="M33" s="651"/>
    </row>
    <row r="34" spans="1:13" ht="31.35" hidden="1" customHeight="1" outlineLevel="1">
      <c r="A34" s="140" t="s">
        <v>431</v>
      </c>
      <c r="B34" s="140" t="s">
        <v>434</v>
      </c>
      <c r="C34" s="255"/>
      <c r="D34" s="649"/>
      <c r="E34" s="646"/>
      <c r="F34" s="642" t="s">
        <v>424</v>
      </c>
      <c r="G34" s="642"/>
      <c r="H34" s="642" t="s">
        <v>425</v>
      </c>
      <c r="I34" s="642"/>
      <c r="J34" s="642" t="s">
        <v>426</v>
      </c>
      <c r="K34" s="642"/>
      <c r="L34" s="643" t="s">
        <v>427</v>
      </c>
      <c r="M34" s="643"/>
    </row>
    <row r="35" spans="1:13" ht="15.75" hidden="1" customHeight="1" outlineLevel="1">
      <c r="D35" s="649"/>
      <c r="E35" s="646"/>
      <c r="F35" s="170" t="s">
        <v>421</v>
      </c>
      <c r="G35" s="170" t="s">
        <v>36</v>
      </c>
      <c r="H35" s="170" t="s">
        <v>421</v>
      </c>
      <c r="I35" s="170" t="s">
        <v>36</v>
      </c>
      <c r="J35" s="170" t="s">
        <v>421</v>
      </c>
      <c r="K35" s="170" t="s">
        <v>36</v>
      </c>
      <c r="L35" s="170" t="s">
        <v>421</v>
      </c>
      <c r="M35" s="170" t="s">
        <v>36</v>
      </c>
    </row>
    <row r="36" spans="1:13" ht="19.350000000000001" hidden="1" customHeight="1" outlineLevel="1">
      <c r="D36" s="649"/>
      <c r="E36" s="143" t="s">
        <v>422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49"/>
      <c r="E37" s="148" t="s">
        <v>423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415</v>
      </c>
      <c r="B38" s="258">
        <v>50567.324339999999</v>
      </c>
    </row>
    <row r="39" spans="1:13" ht="15.75" hidden="1" customHeight="1" outlineLevel="1">
      <c r="A39" s="652" t="s">
        <v>7</v>
      </c>
      <c r="B39" s="647" t="s">
        <v>416</v>
      </c>
      <c r="C39" s="647"/>
      <c r="D39" s="648"/>
      <c r="E39" s="646" t="s">
        <v>7</v>
      </c>
      <c r="F39" s="650">
        <v>1</v>
      </c>
      <c r="G39" s="650"/>
      <c r="H39" s="650">
        <v>2</v>
      </c>
      <c r="I39" s="650"/>
      <c r="J39" s="650">
        <v>3</v>
      </c>
      <c r="K39" s="650"/>
      <c r="L39" s="650">
        <v>4</v>
      </c>
      <c r="M39" s="650"/>
    </row>
    <row r="40" spans="1:13" ht="31.35" hidden="1" customHeight="1" outlineLevel="1">
      <c r="A40" s="652"/>
      <c r="B40" s="647"/>
      <c r="C40" s="647"/>
      <c r="D40" s="649"/>
      <c r="E40" s="646"/>
      <c r="F40" s="642" t="s">
        <v>417</v>
      </c>
      <c r="G40" s="642"/>
      <c r="H40" s="642" t="s">
        <v>418</v>
      </c>
      <c r="I40" s="642"/>
      <c r="J40" s="642" t="s">
        <v>419</v>
      </c>
      <c r="K40" s="642"/>
      <c r="L40" s="642" t="s">
        <v>428</v>
      </c>
      <c r="M40" s="642"/>
    </row>
    <row r="41" spans="1:13" ht="15.75" hidden="1" customHeight="1" outlineLevel="1">
      <c r="A41" s="652"/>
      <c r="B41" s="170" t="s">
        <v>421</v>
      </c>
      <c r="C41" s="170" t="s">
        <v>36</v>
      </c>
      <c r="D41" s="649"/>
      <c r="E41" s="646"/>
      <c r="F41" s="170" t="s">
        <v>421</v>
      </c>
      <c r="G41" s="170" t="s">
        <v>36</v>
      </c>
      <c r="H41" s="170" t="s">
        <v>421</v>
      </c>
      <c r="I41" s="170" t="s">
        <v>36</v>
      </c>
      <c r="J41" s="170" t="s">
        <v>421</v>
      </c>
      <c r="K41" s="170" t="s">
        <v>36</v>
      </c>
      <c r="L41" s="170" t="s">
        <v>421</v>
      </c>
      <c r="M41" s="170" t="s">
        <v>36</v>
      </c>
    </row>
    <row r="42" spans="1:13" ht="19.350000000000001" hidden="1" customHeight="1" outlineLevel="1">
      <c r="A42" s="259" t="s">
        <v>422</v>
      </c>
      <c r="B42" s="144">
        <f>日別報廢率總表!M22</f>
        <v>122110.53899999993</v>
      </c>
      <c r="C42" s="276">
        <f>B42/($B$27*1000)</f>
        <v>2.3384790305368648E-3</v>
      </c>
      <c r="D42" s="649"/>
      <c r="E42" s="143" t="s">
        <v>422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423</v>
      </c>
      <c r="B43" s="149">
        <f>日別報廢率總表!N22</f>
        <v>400474.58730000001</v>
      </c>
      <c r="C43" s="145">
        <f>B43/($B$27*1000)</f>
        <v>7.6692923668444015E-3</v>
      </c>
      <c r="D43" s="649"/>
      <c r="E43" s="148" t="s">
        <v>423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429</v>
      </c>
      <c r="B44" s="140" t="s">
        <v>435</v>
      </c>
      <c r="C44" s="255"/>
      <c r="D44" s="649"/>
      <c r="E44" s="646" t="s">
        <v>7</v>
      </c>
      <c r="F44" s="650">
        <v>5</v>
      </c>
      <c r="G44" s="650"/>
      <c r="H44" s="650">
        <v>6</v>
      </c>
      <c r="I44" s="650"/>
      <c r="J44" s="650">
        <v>7</v>
      </c>
      <c r="K44" s="650"/>
      <c r="L44" s="651">
        <v>8</v>
      </c>
      <c r="M44" s="651"/>
    </row>
    <row r="45" spans="1:13" ht="31.35" hidden="1" customHeight="1" outlineLevel="1">
      <c r="A45" s="140" t="s">
        <v>431</v>
      </c>
      <c r="B45" s="140" t="s">
        <v>435</v>
      </c>
      <c r="C45" s="255"/>
      <c r="D45" s="649"/>
      <c r="E45" s="646"/>
      <c r="F45" s="642" t="s">
        <v>424</v>
      </c>
      <c r="G45" s="642"/>
      <c r="H45" s="642" t="s">
        <v>425</v>
      </c>
      <c r="I45" s="642"/>
      <c r="J45" s="642" t="s">
        <v>426</v>
      </c>
      <c r="K45" s="642"/>
      <c r="L45" s="643" t="s">
        <v>427</v>
      </c>
      <c r="M45" s="643"/>
    </row>
    <row r="46" spans="1:13" ht="15.75" hidden="1" customHeight="1" outlineLevel="1">
      <c r="D46" s="649"/>
      <c r="E46" s="646"/>
      <c r="F46" s="170" t="s">
        <v>421</v>
      </c>
      <c r="G46" s="170" t="s">
        <v>36</v>
      </c>
      <c r="H46" s="170" t="s">
        <v>421</v>
      </c>
      <c r="I46" s="170" t="s">
        <v>36</v>
      </c>
      <c r="J46" s="170" t="s">
        <v>421</v>
      </c>
      <c r="K46" s="170" t="s">
        <v>36</v>
      </c>
      <c r="L46" s="170" t="s">
        <v>421</v>
      </c>
      <c r="M46" s="170" t="s">
        <v>36</v>
      </c>
    </row>
    <row r="47" spans="1:13" ht="19.350000000000001" hidden="1" customHeight="1" outlineLevel="1">
      <c r="D47" s="649"/>
      <c r="E47" s="143" t="s">
        <v>422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49"/>
      <c r="E48" s="148" t="s">
        <v>423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415</v>
      </c>
      <c r="B49" s="258">
        <v>48911.413240000002</v>
      </c>
    </row>
    <row r="50" spans="1:13" ht="15.75" hidden="1" customHeight="1" outlineLevel="1">
      <c r="A50" s="652" t="s">
        <v>7</v>
      </c>
      <c r="B50" s="647" t="s">
        <v>416</v>
      </c>
      <c r="C50" s="647"/>
      <c r="D50" s="648"/>
      <c r="E50" s="646" t="s">
        <v>7</v>
      </c>
      <c r="F50" s="650">
        <v>1</v>
      </c>
      <c r="G50" s="650"/>
      <c r="H50" s="650">
        <v>2</v>
      </c>
      <c r="I50" s="650"/>
      <c r="J50" s="650">
        <v>3</v>
      </c>
      <c r="K50" s="650"/>
      <c r="L50" s="650">
        <v>4</v>
      </c>
      <c r="M50" s="650"/>
    </row>
    <row r="51" spans="1:13" ht="31.35" hidden="1" customHeight="1" outlineLevel="1">
      <c r="A51" s="652"/>
      <c r="B51" s="647"/>
      <c r="C51" s="647"/>
      <c r="D51" s="649"/>
      <c r="E51" s="646"/>
      <c r="F51" s="642" t="s">
        <v>417</v>
      </c>
      <c r="G51" s="642"/>
      <c r="H51" s="642" t="s">
        <v>418</v>
      </c>
      <c r="I51" s="642"/>
      <c r="J51" s="642" t="s">
        <v>419</v>
      </c>
      <c r="K51" s="642"/>
      <c r="L51" s="642" t="s">
        <v>428</v>
      </c>
      <c r="M51" s="642"/>
    </row>
    <row r="52" spans="1:13" ht="15.75" hidden="1" customHeight="1" outlineLevel="1">
      <c r="A52" s="652"/>
      <c r="B52" s="170" t="s">
        <v>421</v>
      </c>
      <c r="C52" s="170" t="s">
        <v>36</v>
      </c>
      <c r="D52" s="649"/>
      <c r="E52" s="646"/>
      <c r="F52" s="170" t="s">
        <v>421</v>
      </c>
      <c r="G52" s="170" t="s">
        <v>36</v>
      </c>
      <c r="H52" s="170" t="s">
        <v>421</v>
      </c>
      <c r="I52" s="170" t="s">
        <v>36</v>
      </c>
      <c r="J52" s="170" t="s">
        <v>421</v>
      </c>
      <c r="K52" s="170" t="s">
        <v>36</v>
      </c>
      <c r="L52" s="170" t="s">
        <v>421</v>
      </c>
      <c r="M52" s="170" t="s">
        <v>36</v>
      </c>
    </row>
    <row r="53" spans="1:13" ht="19.350000000000001" hidden="1" customHeight="1" outlineLevel="1">
      <c r="A53" s="259" t="s">
        <v>422</v>
      </c>
      <c r="B53" s="144">
        <f>日別報廢率總表!M29</f>
        <v>118095.22479999997</v>
      </c>
      <c r="C53" s="276">
        <f>B53/($B$27*1000)</f>
        <v>2.261583718022383E-3</v>
      </c>
      <c r="D53" s="649"/>
      <c r="E53" s="143" t="s">
        <v>422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423</v>
      </c>
      <c r="B54" s="149">
        <f>日別報廢率總表!N29</f>
        <v>372754.40369999997</v>
      </c>
      <c r="C54" s="145">
        <f>B54/($B$27*1000)</f>
        <v>7.1384367289765507E-3</v>
      </c>
      <c r="D54" s="649"/>
      <c r="E54" s="148" t="s">
        <v>423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429</v>
      </c>
      <c r="B55" s="140" t="s">
        <v>436</v>
      </c>
      <c r="C55" s="255"/>
      <c r="D55" s="649"/>
      <c r="E55" s="646" t="s">
        <v>7</v>
      </c>
      <c r="F55" s="650">
        <v>5</v>
      </c>
      <c r="G55" s="650"/>
      <c r="H55" s="650">
        <v>6</v>
      </c>
      <c r="I55" s="650"/>
      <c r="J55" s="650">
        <v>7</v>
      </c>
      <c r="K55" s="650"/>
      <c r="L55" s="651">
        <v>8</v>
      </c>
      <c r="M55" s="651"/>
    </row>
    <row r="56" spans="1:13" ht="31.35" hidden="1" customHeight="1" outlineLevel="1">
      <c r="A56" s="140" t="s">
        <v>431</v>
      </c>
      <c r="B56" s="140" t="s">
        <v>436</v>
      </c>
      <c r="C56" s="255"/>
      <c r="D56" s="649"/>
      <c r="E56" s="646"/>
      <c r="F56" s="642" t="s">
        <v>424</v>
      </c>
      <c r="G56" s="642"/>
      <c r="H56" s="642" t="s">
        <v>425</v>
      </c>
      <c r="I56" s="642"/>
      <c r="J56" s="642" t="s">
        <v>426</v>
      </c>
      <c r="K56" s="642"/>
      <c r="L56" s="643" t="s">
        <v>427</v>
      </c>
      <c r="M56" s="643"/>
    </row>
    <row r="57" spans="1:13" ht="15.75" hidden="1" customHeight="1" outlineLevel="1">
      <c r="D57" s="649"/>
      <c r="E57" s="646"/>
      <c r="F57" s="170" t="s">
        <v>421</v>
      </c>
      <c r="G57" s="170" t="s">
        <v>36</v>
      </c>
      <c r="H57" s="170" t="s">
        <v>421</v>
      </c>
      <c r="I57" s="170" t="s">
        <v>36</v>
      </c>
      <c r="J57" s="170" t="s">
        <v>421</v>
      </c>
      <c r="K57" s="170" t="s">
        <v>36</v>
      </c>
      <c r="L57" s="170" t="s">
        <v>421</v>
      </c>
      <c r="M57" s="170" t="s">
        <v>36</v>
      </c>
    </row>
    <row r="58" spans="1:13" ht="19.350000000000001" hidden="1" customHeight="1" outlineLevel="1">
      <c r="D58" s="649"/>
      <c r="E58" s="143" t="s">
        <v>422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49"/>
      <c r="E59" s="148" t="s">
        <v>423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415</v>
      </c>
      <c r="B60" s="258">
        <v>50724.262470000001</v>
      </c>
    </row>
    <row r="61" spans="1:13" ht="15.75" hidden="1" customHeight="1" outlineLevel="1">
      <c r="A61" s="652" t="s">
        <v>7</v>
      </c>
      <c r="B61" s="647" t="s">
        <v>416</v>
      </c>
      <c r="C61" s="647"/>
      <c r="D61" s="648"/>
      <c r="E61" s="646" t="s">
        <v>7</v>
      </c>
      <c r="F61" s="650">
        <v>1</v>
      </c>
      <c r="G61" s="650"/>
      <c r="H61" s="650">
        <v>2</v>
      </c>
      <c r="I61" s="650"/>
      <c r="J61" s="650">
        <v>3</v>
      </c>
      <c r="K61" s="650"/>
      <c r="L61" s="650">
        <v>4</v>
      </c>
      <c r="M61" s="650"/>
    </row>
    <row r="62" spans="1:13" ht="31.35" hidden="1" customHeight="1" outlineLevel="1">
      <c r="A62" s="652"/>
      <c r="B62" s="647"/>
      <c r="C62" s="647"/>
      <c r="D62" s="649"/>
      <c r="E62" s="646"/>
      <c r="F62" s="642" t="s">
        <v>417</v>
      </c>
      <c r="G62" s="642"/>
      <c r="H62" s="642" t="s">
        <v>418</v>
      </c>
      <c r="I62" s="642"/>
      <c r="J62" s="642" t="s">
        <v>419</v>
      </c>
      <c r="K62" s="642"/>
      <c r="L62" s="642" t="s">
        <v>428</v>
      </c>
      <c r="M62" s="642"/>
    </row>
    <row r="63" spans="1:13" ht="15.75" hidden="1" customHeight="1" outlineLevel="1">
      <c r="A63" s="652"/>
      <c r="B63" s="170" t="s">
        <v>421</v>
      </c>
      <c r="C63" s="170" t="s">
        <v>36</v>
      </c>
      <c r="D63" s="649"/>
      <c r="E63" s="646"/>
      <c r="F63" s="170" t="s">
        <v>421</v>
      </c>
      <c r="G63" s="170" t="s">
        <v>36</v>
      </c>
      <c r="H63" s="170" t="s">
        <v>421</v>
      </c>
      <c r="I63" s="170" t="s">
        <v>36</v>
      </c>
      <c r="J63" s="170" t="s">
        <v>421</v>
      </c>
      <c r="K63" s="170" t="s">
        <v>36</v>
      </c>
      <c r="L63" s="170" t="s">
        <v>421</v>
      </c>
      <c r="M63" s="170" t="s">
        <v>36</v>
      </c>
    </row>
    <row r="64" spans="1:13" ht="19.350000000000001" hidden="1" customHeight="1" outlineLevel="1">
      <c r="A64" s="259" t="s">
        <v>422</v>
      </c>
      <c r="B64" s="144">
        <f>日別報廢率總表!M36</f>
        <v>122591.37309999998</v>
      </c>
      <c r="C64" s="276">
        <f>B64/($B$27*1000)</f>
        <v>2.3476872485107222E-3</v>
      </c>
      <c r="D64" s="649"/>
      <c r="E64" s="143" t="s">
        <v>422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423</v>
      </c>
      <c r="B65" s="149">
        <f>日別報廢率總表!N36</f>
        <v>370305.19310000003</v>
      </c>
      <c r="C65" s="145">
        <f>B65/($B$27*1000)</f>
        <v>7.0915330982467871E-3</v>
      </c>
      <c r="D65" s="649"/>
      <c r="E65" s="148" t="s">
        <v>423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429</v>
      </c>
      <c r="B66" s="140" t="s">
        <v>437</v>
      </c>
      <c r="C66" s="255"/>
      <c r="D66" s="649"/>
      <c r="E66" s="646" t="s">
        <v>7</v>
      </c>
      <c r="F66" s="650">
        <v>5</v>
      </c>
      <c r="G66" s="650"/>
      <c r="H66" s="650">
        <v>6</v>
      </c>
      <c r="I66" s="650"/>
      <c r="J66" s="650">
        <v>7</v>
      </c>
      <c r="K66" s="650"/>
      <c r="L66" s="651">
        <v>8</v>
      </c>
      <c r="M66" s="651"/>
    </row>
    <row r="67" spans="1:13" ht="31.35" hidden="1" customHeight="1" outlineLevel="1">
      <c r="A67" s="140" t="s">
        <v>431</v>
      </c>
      <c r="B67" s="140" t="s">
        <v>437</v>
      </c>
      <c r="C67" s="255"/>
      <c r="D67" s="649"/>
      <c r="E67" s="646"/>
      <c r="F67" s="642" t="s">
        <v>424</v>
      </c>
      <c r="G67" s="642"/>
      <c r="H67" s="642" t="s">
        <v>425</v>
      </c>
      <c r="I67" s="642"/>
      <c r="J67" s="642" t="s">
        <v>426</v>
      </c>
      <c r="K67" s="642"/>
      <c r="L67" s="643" t="s">
        <v>427</v>
      </c>
      <c r="M67" s="643"/>
    </row>
    <row r="68" spans="1:13" ht="15.75" hidden="1" customHeight="1" outlineLevel="1">
      <c r="D68" s="649"/>
      <c r="E68" s="646"/>
      <c r="F68" s="170" t="s">
        <v>421</v>
      </c>
      <c r="G68" s="170" t="s">
        <v>36</v>
      </c>
      <c r="H68" s="170" t="s">
        <v>421</v>
      </c>
      <c r="I68" s="170" t="s">
        <v>36</v>
      </c>
      <c r="J68" s="170" t="s">
        <v>421</v>
      </c>
      <c r="K68" s="170" t="s">
        <v>36</v>
      </c>
      <c r="L68" s="170" t="s">
        <v>421</v>
      </c>
      <c r="M68" s="170" t="s">
        <v>36</v>
      </c>
    </row>
    <row r="69" spans="1:13" ht="19.350000000000001" hidden="1" customHeight="1" outlineLevel="1">
      <c r="D69" s="649"/>
      <c r="E69" s="143" t="s">
        <v>422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49"/>
      <c r="E70" s="148" t="s">
        <v>423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415</v>
      </c>
      <c r="B71" s="258">
        <v>50242.376230000002</v>
      </c>
    </row>
    <row r="72" spans="1:13" ht="15.75" hidden="1" customHeight="1" outlineLevel="1">
      <c r="A72" s="652" t="s">
        <v>7</v>
      </c>
      <c r="B72" s="647" t="s">
        <v>416</v>
      </c>
      <c r="C72" s="647"/>
      <c r="D72" s="648"/>
      <c r="E72" s="646" t="s">
        <v>7</v>
      </c>
      <c r="F72" s="650">
        <v>1</v>
      </c>
      <c r="G72" s="650"/>
      <c r="H72" s="650">
        <v>2</v>
      </c>
      <c r="I72" s="650"/>
      <c r="J72" s="650">
        <v>3</v>
      </c>
      <c r="K72" s="650"/>
      <c r="L72" s="650">
        <v>4</v>
      </c>
      <c r="M72" s="650"/>
    </row>
    <row r="73" spans="1:13" ht="31.35" hidden="1" customHeight="1" outlineLevel="1">
      <c r="A73" s="652"/>
      <c r="B73" s="647"/>
      <c r="C73" s="647"/>
      <c r="D73" s="649"/>
      <c r="E73" s="646"/>
      <c r="F73" s="642" t="s">
        <v>417</v>
      </c>
      <c r="G73" s="642"/>
      <c r="H73" s="642" t="s">
        <v>418</v>
      </c>
      <c r="I73" s="642"/>
      <c r="J73" s="642" t="s">
        <v>419</v>
      </c>
      <c r="K73" s="642"/>
      <c r="L73" s="642" t="s">
        <v>428</v>
      </c>
      <c r="M73" s="642"/>
    </row>
    <row r="74" spans="1:13" ht="15.75" hidden="1" customHeight="1" outlineLevel="1">
      <c r="A74" s="652"/>
      <c r="B74" s="170" t="s">
        <v>421</v>
      </c>
      <c r="C74" s="170" t="s">
        <v>36</v>
      </c>
      <c r="D74" s="649"/>
      <c r="E74" s="646"/>
      <c r="F74" s="170" t="s">
        <v>421</v>
      </c>
      <c r="G74" s="170" t="s">
        <v>36</v>
      </c>
      <c r="H74" s="170" t="s">
        <v>421</v>
      </c>
      <c r="I74" s="170" t="s">
        <v>36</v>
      </c>
      <c r="J74" s="170" t="s">
        <v>421</v>
      </c>
      <c r="K74" s="170" t="s">
        <v>36</v>
      </c>
      <c r="L74" s="170" t="s">
        <v>421</v>
      </c>
      <c r="M74" s="170" t="s">
        <v>36</v>
      </c>
    </row>
    <row r="75" spans="1:13" ht="19.350000000000001" hidden="1" customHeight="1" outlineLevel="1">
      <c r="A75" s="259" t="s">
        <v>422</v>
      </c>
      <c r="B75" s="144">
        <f>日別報廢率總表!M43</f>
        <v>121363.05830000003</v>
      </c>
      <c r="C75" s="276">
        <f>B75/($B$27*1000)</f>
        <v>2.3241643943310514E-3</v>
      </c>
      <c r="D75" s="649"/>
      <c r="E75" s="143" t="s">
        <v>422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423</v>
      </c>
      <c r="B76" s="149">
        <f>日別報廢率總表!N43</f>
        <v>359261.94510000001</v>
      </c>
      <c r="C76" s="145">
        <f>B76/($B$27*1000)</f>
        <v>6.8800492731117737E-3</v>
      </c>
      <c r="D76" s="649"/>
      <c r="E76" s="148" t="s">
        <v>423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429</v>
      </c>
      <c r="B77" s="140" t="s">
        <v>438</v>
      </c>
      <c r="C77" s="255"/>
      <c r="D77" s="649"/>
      <c r="E77" s="646" t="s">
        <v>7</v>
      </c>
      <c r="F77" s="650">
        <v>5</v>
      </c>
      <c r="G77" s="650"/>
      <c r="H77" s="650">
        <v>6</v>
      </c>
      <c r="I77" s="650"/>
      <c r="J77" s="650">
        <v>7</v>
      </c>
      <c r="K77" s="650"/>
      <c r="L77" s="651">
        <v>8</v>
      </c>
      <c r="M77" s="651"/>
    </row>
    <row r="78" spans="1:13" ht="31.35" hidden="1" customHeight="1" outlineLevel="1">
      <c r="A78" s="140" t="s">
        <v>431</v>
      </c>
      <c r="B78" s="140" t="s">
        <v>438</v>
      </c>
      <c r="C78" s="255"/>
      <c r="D78" s="649"/>
      <c r="E78" s="646"/>
      <c r="F78" s="642" t="s">
        <v>424</v>
      </c>
      <c r="G78" s="642"/>
      <c r="H78" s="642" t="s">
        <v>425</v>
      </c>
      <c r="I78" s="642"/>
      <c r="J78" s="642" t="s">
        <v>426</v>
      </c>
      <c r="K78" s="642"/>
      <c r="L78" s="643" t="s">
        <v>427</v>
      </c>
      <c r="M78" s="643"/>
    </row>
    <row r="79" spans="1:13" ht="15.75" hidden="1" customHeight="1" outlineLevel="1">
      <c r="D79" s="649"/>
      <c r="E79" s="646"/>
      <c r="F79" s="170" t="s">
        <v>421</v>
      </c>
      <c r="G79" s="170" t="s">
        <v>36</v>
      </c>
      <c r="H79" s="170" t="s">
        <v>421</v>
      </c>
      <c r="I79" s="170" t="s">
        <v>36</v>
      </c>
      <c r="J79" s="170" t="s">
        <v>421</v>
      </c>
      <c r="K79" s="170" t="s">
        <v>36</v>
      </c>
      <c r="L79" s="170" t="s">
        <v>421</v>
      </c>
      <c r="M79" s="170" t="s">
        <v>36</v>
      </c>
    </row>
    <row r="80" spans="1:13" ht="19.350000000000001" hidden="1" customHeight="1" outlineLevel="1">
      <c r="D80" s="649"/>
      <c r="E80" s="143" t="s">
        <v>422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49"/>
      <c r="E81" s="148" t="s">
        <v>423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415</v>
      </c>
      <c r="B82" s="258">
        <v>51456.412949999998</v>
      </c>
    </row>
    <row r="83" spans="1:13" ht="15.75" hidden="1" customHeight="1" outlineLevel="1">
      <c r="A83" s="652" t="s">
        <v>7</v>
      </c>
      <c r="B83" s="647" t="s">
        <v>416</v>
      </c>
      <c r="C83" s="647"/>
      <c r="D83" s="648"/>
      <c r="E83" s="646" t="s">
        <v>7</v>
      </c>
      <c r="F83" s="650">
        <v>1</v>
      </c>
      <c r="G83" s="650"/>
      <c r="H83" s="650">
        <v>2</v>
      </c>
      <c r="I83" s="650"/>
      <c r="J83" s="650">
        <v>3</v>
      </c>
      <c r="K83" s="650"/>
      <c r="L83" s="650">
        <v>4</v>
      </c>
      <c r="M83" s="650"/>
    </row>
    <row r="84" spans="1:13" ht="31.35" hidden="1" customHeight="1" outlineLevel="1">
      <c r="A84" s="652"/>
      <c r="B84" s="647"/>
      <c r="C84" s="647"/>
      <c r="D84" s="649"/>
      <c r="E84" s="646"/>
      <c r="F84" s="642" t="s">
        <v>417</v>
      </c>
      <c r="G84" s="642"/>
      <c r="H84" s="642" t="s">
        <v>418</v>
      </c>
      <c r="I84" s="642"/>
      <c r="J84" s="642" t="s">
        <v>419</v>
      </c>
      <c r="K84" s="642"/>
      <c r="L84" s="642" t="s">
        <v>428</v>
      </c>
      <c r="M84" s="642"/>
    </row>
    <row r="85" spans="1:13" ht="15.75" hidden="1" customHeight="1" outlineLevel="1">
      <c r="A85" s="652"/>
      <c r="B85" s="170" t="s">
        <v>421</v>
      </c>
      <c r="C85" s="170" t="s">
        <v>36</v>
      </c>
      <c r="D85" s="649"/>
      <c r="E85" s="646"/>
      <c r="F85" s="170" t="s">
        <v>421</v>
      </c>
      <c r="G85" s="170" t="s">
        <v>36</v>
      </c>
      <c r="H85" s="170" t="s">
        <v>421</v>
      </c>
      <c r="I85" s="170" t="s">
        <v>36</v>
      </c>
      <c r="J85" s="170" t="s">
        <v>421</v>
      </c>
      <c r="K85" s="170" t="s">
        <v>36</v>
      </c>
      <c r="L85" s="170" t="s">
        <v>421</v>
      </c>
      <c r="M85" s="170" t="s">
        <v>36</v>
      </c>
    </row>
    <row r="86" spans="1:13" ht="19.350000000000001" hidden="1" customHeight="1" outlineLevel="1">
      <c r="A86" s="259" t="s">
        <v>422</v>
      </c>
      <c r="B86" s="144">
        <f>日別報廢率總表!M50</f>
        <v>124801.51359999996</v>
      </c>
      <c r="C86" s="276">
        <f>B86/($B$27*1000)</f>
        <v>2.3900125650322566E-3</v>
      </c>
      <c r="D86" s="649"/>
      <c r="E86" s="143" t="s">
        <v>422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423</v>
      </c>
      <c r="B87" s="149">
        <f>日別報廢率總表!N50</f>
        <v>370065.26900000003</v>
      </c>
      <c r="C87" s="145">
        <f>B87/($B$27*1000)</f>
        <v>7.0869384295034902E-3</v>
      </c>
      <c r="D87" s="649"/>
      <c r="E87" s="148" t="s">
        <v>423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429</v>
      </c>
      <c r="B88" s="140" t="s">
        <v>439</v>
      </c>
      <c r="C88" s="255"/>
      <c r="D88" s="649"/>
      <c r="E88" s="646" t="s">
        <v>7</v>
      </c>
      <c r="F88" s="650">
        <v>5</v>
      </c>
      <c r="G88" s="650"/>
      <c r="H88" s="650">
        <v>6</v>
      </c>
      <c r="I88" s="650"/>
      <c r="J88" s="650">
        <v>7</v>
      </c>
      <c r="K88" s="650"/>
      <c r="L88" s="651">
        <v>8</v>
      </c>
      <c r="M88" s="651"/>
    </row>
    <row r="89" spans="1:13" ht="31.35" hidden="1" customHeight="1" outlineLevel="1">
      <c r="A89" s="140" t="s">
        <v>431</v>
      </c>
      <c r="B89" s="140" t="s">
        <v>439</v>
      </c>
      <c r="C89" s="255"/>
      <c r="D89" s="649"/>
      <c r="E89" s="646"/>
      <c r="F89" s="642" t="s">
        <v>424</v>
      </c>
      <c r="G89" s="642"/>
      <c r="H89" s="642" t="s">
        <v>425</v>
      </c>
      <c r="I89" s="642"/>
      <c r="J89" s="642" t="s">
        <v>426</v>
      </c>
      <c r="K89" s="642"/>
      <c r="L89" s="643" t="s">
        <v>427</v>
      </c>
      <c r="M89" s="643"/>
    </row>
    <row r="90" spans="1:13" ht="15.75" hidden="1" customHeight="1" outlineLevel="1">
      <c r="D90" s="649"/>
      <c r="E90" s="646"/>
      <c r="F90" s="170" t="s">
        <v>421</v>
      </c>
      <c r="G90" s="170" t="s">
        <v>36</v>
      </c>
      <c r="H90" s="170" t="s">
        <v>421</v>
      </c>
      <c r="I90" s="170" t="s">
        <v>36</v>
      </c>
      <c r="J90" s="170" t="s">
        <v>421</v>
      </c>
      <c r="K90" s="170" t="s">
        <v>36</v>
      </c>
      <c r="L90" s="170" t="s">
        <v>421</v>
      </c>
      <c r="M90" s="170" t="s">
        <v>36</v>
      </c>
    </row>
    <row r="91" spans="1:13" ht="19.350000000000001" hidden="1" customHeight="1" outlineLevel="1">
      <c r="D91" s="649"/>
      <c r="E91" s="143" t="s">
        <v>422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49"/>
      <c r="E92" s="148" t="s">
        <v>423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415</v>
      </c>
      <c r="B93" s="258">
        <v>45017.389120000007</v>
      </c>
    </row>
    <row r="94" spans="1:13" ht="15.75" hidden="1" customHeight="1" outlineLevel="1">
      <c r="A94" s="652" t="s">
        <v>7</v>
      </c>
      <c r="B94" s="647" t="s">
        <v>416</v>
      </c>
      <c r="C94" s="647"/>
      <c r="D94" s="648"/>
      <c r="E94" s="646" t="s">
        <v>7</v>
      </c>
      <c r="F94" s="650">
        <v>1</v>
      </c>
      <c r="G94" s="650"/>
      <c r="H94" s="650">
        <v>2</v>
      </c>
      <c r="I94" s="650"/>
      <c r="J94" s="650">
        <v>3</v>
      </c>
      <c r="K94" s="650"/>
      <c r="L94" s="650">
        <v>4</v>
      </c>
      <c r="M94" s="650"/>
    </row>
    <row r="95" spans="1:13" ht="31.35" hidden="1" customHeight="1" outlineLevel="1">
      <c r="A95" s="652"/>
      <c r="B95" s="647"/>
      <c r="C95" s="647"/>
      <c r="D95" s="649"/>
      <c r="E95" s="646"/>
      <c r="F95" s="642" t="s">
        <v>417</v>
      </c>
      <c r="G95" s="642"/>
      <c r="H95" s="642" t="s">
        <v>418</v>
      </c>
      <c r="I95" s="642"/>
      <c r="J95" s="642" t="s">
        <v>419</v>
      </c>
      <c r="K95" s="642"/>
      <c r="L95" s="642" t="s">
        <v>428</v>
      </c>
      <c r="M95" s="642"/>
    </row>
    <row r="96" spans="1:13" ht="15.75" hidden="1" customHeight="1" outlineLevel="1">
      <c r="A96" s="652"/>
      <c r="B96" s="170" t="s">
        <v>421</v>
      </c>
      <c r="C96" s="170" t="s">
        <v>36</v>
      </c>
      <c r="D96" s="649"/>
      <c r="E96" s="646"/>
      <c r="F96" s="170" t="s">
        <v>421</v>
      </c>
      <c r="G96" s="170" t="s">
        <v>36</v>
      </c>
      <c r="H96" s="170" t="s">
        <v>421</v>
      </c>
      <c r="I96" s="170" t="s">
        <v>36</v>
      </c>
      <c r="J96" s="170" t="s">
        <v>421</v>
      </c>
      <c r="K96" s="170" t="s">
        <v>36</v>
      </c>
      <c r="L96" s="170" t="s">
        <v>421</v>
      </c>
      <c r="M96" s="170" t="s">
        <v>36</v>
      </c>
    </row>
    <row r="97" spans="1:13" ht="19.350000000000001" hidden="1" customHeight="1" outlineLevel="1">
      <c r="A97" s="259" t="s">
        <v>422</v>
      </c>
      <c r="B97" s="144">
        <f>日別報廢率總表!M57</f>
        <v>108697.59139999998</v>
      </c>
      <c r="C97" s="276">
        <f>B97/($B$27*1000)</f>
        <v>2.0816142508286229E-3</v>
      </c>
      <c r="D97" s="649"/>
      <c r="E97" s="143" t="s">
        <v>422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423</v>
      </c>
      <c r="B98" s="149">
        <f>日別報廢率總表!N57</f>
        <v>321111.92420000001</v>
      </c>
      <c r="C98" s="145">
        <f>B98/($B$27*1000)</f>
        <v>6.1494569375133432E-3</v>
      </c>
      <c r="D98" s="649"/>
      <c r="E98" s="148" t="s">
        <v>423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429</v>
      </c>
      <c r="B99" s="140" t="s">
        <v>440</v>
      </c>
      <c r="C99" s="255"/>
      <c r="D99" s="649"/>
      <c r="E99" s="646" t="s">
        <v>7</v>
      </c>
      <c r="F99" s="650">
        <v>5</v>
      </c>
      <c r="G99" s="650"/>
      <c r="H99" s="650">
        <v>6</v>
      </c>
      <c r="I99" s="650"/>
      <c r="J99" s="650">
        <v>7</v>
      </c>
      <c r="K99" s="650"/>
      <c r="L99" s="651">
        <v>8</v>
      </c>
      <c r="M99" s="651"/>
    </row>
    <row r="100" spans="1:13" ht="31.35" hidden="1" customHeight="1" outlineLevel="1">
      <c r="A100" s="140" t="s">
        <v>431</v>
      </c>
      <c r="B100" s="140" t="s">
        <v>441</v>
      </c>
      <c r="C100" s="255"/>
      <c r="D100" s="649"/>
      <c r="E100" s="646"/>
      <c r="F100" s="642" t="s">
        <v>424</v>
      </c>
      <c r="G100" s="642"/>
      <c r="H100" s="642" t="s">
        <v>425</v>
      </c>
      <c r="I100" s="642"/>
      <c r="J100" s="642" t="s">
        <v>426</v>
      </c>
      <c r="K100" s="642"/>
      <c r="L100" s="643" t="s">
        <v>427</v>
      </c>
      <c r="M100" s="643"/>
    </row>
    <row r="101" spans="1:13" ht="15.75" hidden="1" customHeight="1" outlineLevel="1">
      <c r="D101" s="649"/>
      <c r="E101" s="646"/>
      <c r="F101" s="170" t="s">
        <v>421</v>
      </c>
      <c r="G101" s="170" t="s">
        <v>36</v>
      </c>
      <c r="H101" s="170" t="s">
        <v>421</v>
      </c>
      <c r="I101" s="170" t="s">
        <v>36</v>
      </c>
      <c r="J101" s="170" t="s">
        <v>421</v>
      </c>
      <c r="K101" s="170" t="s">
        <v>36</v>
      </c>
      <c r="L101" s="170" t="s">
        <v>421</v>
      </c>
      <c r="M101" s="170" t="s">
        <v>36</v>
      </c>
    </row>
    <row r="102" spans="1:13" ht="19.350000000000001" hidden="1" customHeight="1" outlineLevel="1">
      <c r="D102" s="649"/>
      <c r="E102" s="143" t="s">
        <v>422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49"/>
      <c r="E103" s="148" t="s">
        <v>423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customHeight="1">
      <c r="A104" s="257" t="s">
        <v>415</v>
      </c>
      <c r="B104" s="258">
        <v>48020.961819999997</v>
      </c>
    </row>
    <row r="105" spans="1:13" ht="15.75" customHeight="1">
      <c r="A105" s="652" t="s">
        <v>7</v>
      </c>
      <c r="B105" s="647" t="s">
        <v>416</v>
      </c>
      <c r="C105" s="647"/>
      <c r="D105" s="648"/>
      <c r="E105" s="646" t="s">
        <v>7</v>
      </c>
      <c r="F105" s="650">
        <v>1</v>
      </c>
      <c r="G105" s="650"/>
      <c r="H105" s="650">
        <v>2</v>
      </c>
      <c r="I105" s="650"/>
      <c r="J105" s="650">
        <v>3</v>
      </c>
      <c r="K105" s="650"/>
      <c r="L105" s="650">
        <v>4</v>
      </c>
      <c r="M105" s="650"/>
    </row>
    <row r="106" spans="1:13" ht="31.35" customHeight="1">
      <c r="A106" s="652"/>
      <c r="B106" s="647"/>
      <c r="C106" s="647"/>
      <c r="D106" s="649"/>
      <c r="E106" s="646"/>
      <c r="F106" s="642" t="s">
        <v>417</v>
      </c>
      <c r="G106" s="642"/>
      <c r="H106" s="642" t="s">
        <v>418</v>
      </c>
      <c r="I106" s="642"/>
      <c r="J106" s="642" t="s">
        <v>419</v>
      </c>
      <c r="K106" s="642"/>
      <c r="L106" s="642" t="s">
        <v>428</v>
      </c>
      <c r="M106" s="642"/>
    </row>
    <row r="107" spans="1:13" ht="15.75" customHeight="1">
      <c r="A107" s="652"/>
      <c r="B107" s="170" t="s">
        <v>421</v>
      </c>
      <c r="C107" s="170" t="s">
        <v>36</v>
      </c>
      <c r="D107" s="649"/>
      <c r="E107" s="646"/>
      <c r="F107" s="170" t="s">
        <v>421</v>
      </c>
      <c r="G107" s="170" t="s">
        <v>36</v>
      </c>
      <c r="H107" s="170" t="s">
        <v>421</v>
      </c>
      <c r="I107" s="170" t="s">
        <v>36</v>
      </c>
      <c r="J107" s="170" t="s">
        <v>421</v>
      </c>
      <c r="K107" s="170" t="s">
        <v>36</v>
      </c>
      <c r="L107" s="170" t="s">
        <v>421</v>
      </c>
      <c r="M107" s="170" t="s">
        <v>36</v>
      </c>
    </row>
    <row r="108" spans="1:13" ht="19.350000000000001" customHeight="1">
      <c r="A108" s="259" t="s">
        <v>422</v>
      </c>
      <c r="B108" s="144">
        <f>日別報廢率總表!M64</f>
        <v>115975.0744</v>
      </c>
      <c r="C108" s="276">
        <f>B108/($B$104*1000)</f>
        <v>2.4150927012815088E-3</v>
      </c>
      <c r="D108" s="649"/>
      <c r="E108" s="143" t="s">
        <v>422</v>
      </c>
      <c r="F108" s="146">
        <f>'報廢－原因別分析'!AA8</f>
        <v>1329.1644000000001</v>
      </c>
      <c r="G108" s="147">
        <f>IFERROR(F108/$B$20,"")</f>
        <v>1.0204279869292392E-2</v>
      </c>
      <c r="H108" s="146">
        <f>'報廢－原因別分析'!AB8</f>
        <v>0</v>
      </c>
      <c r="I108" s="147">
        <f t="shared" ref="I108" si="0">IFERROR(H108/$B$20,"")</f>
        <v>0</v>
      </c>
      <c r="J108" s="146">
        <f>'報廢－原因別分析'!AC8</f>
        <v>0</v>
      </c>
      <c r="K108" s="147">
        <f t="shared" ref="K108" si="1">IFERROR(J108/$B$20,"")</f>
        <v>0</v>
      </c>
      <c r="L108" s="146">
        <f>'報廢－原因別分析'!AD8</f>
        <v>20348.852300000002</v>
      </c>
      <c r="M108" s="147">
        <f>IFERROR(L108/$B$20,"")</f>
        <v>0.15622249880307823</v>
      </c>
    </row>
    <row r="109" spans="1:13" ht="19.350000000000001" customHeight="1">
      <c r="A109" s="260" t="s">
        <v>423</v>
      </c>
      <c r="B109" s="149">
        <f>日別報廢率總表!N64</f>
        <v>341159.76150000002</v>
      </c>
      <c r="C109" s="145">
        <f>B109/($B$104*1000)</f>
        <v>7.1043925104788755E-3</v>
      </c>
      <c r="D109" s="649"/>
      <c r="E109" s="148" t="s">
        <v>423</v>
      </c>
      <c r="F109" s="146">
        <f>'超用－原因別分析'!AA8</f>
        <v>0</v>
      </c>
      <c r="G109" s="147">
        <f>IFERROR(F109/$B$21,"")</f>
        <v>0</v>
      </c>
      <c r="H109" s="146">
        <f>'超用－原因別分析'!AB8</f>
        <v>0</v>
      </c>
      <c r="I109" s="147">
        <f>IFERROR(H109/$B$21,"")</f>
        <v>0</v>
      </c>
      <c r="J109" s="146">
        <f>'超用－原因別分析'!AC8</f>
        <v>0</v>
      </c>
      <c r="K109" s="147">
        <f>IFERROR(J109/$B$21,"")</f>
        <v>0</v>
      </c>
      <c r="L109" s="146">
        <f>'超用－原因別分析'!AD8</f>
        <v>104935.81909999998</v>
      </c>
      <c r="M109" s="147">
        <f>IFERROR(L109/$B$21,"")</f>
        <v>0.22952225174810958</v>
      </c>
    </row>
    <row r="110" spans="1:13" ht="15.75" customHeight="1">
      <c r="A110" s="256" t="s">
        <v>429</v>
      </c>
      <c r="B110" s="140" t="s">
        <v>442</v>
      </c>
      <c r="C110" s="255"/>
      <c r="D110" s="649"/>
      <c r="E110" s="646" t="s">
        <v>7</v>
      </c>
      <c r="F110" s="653">
        <v>5</v>
      </c>
      <c r="G110" s="654"/>
      <c r="H110" s="653">
        <v>6</v>
      </c>
      <c r="I110" s="654"/>
      <c r="J110" s="653">
        <v>7</v>
      </c>
      <c r="K110" s="654"/>
      <c r="L110" s="655">
        <v>8</v>
      </c>
      <c r="M110" s="656"/>
    </row>
    <row r="111" spans="1:13" ht="31.35" customHeight="1">
      <c r="A111" s="140" t="s">
        <v>431</v>
      </c>
      <c r="B111" s="140" t="s">
        <v>443</v>
      </c>
      <c r="C111" s="255"/>
      <c r="D111" s="649"/>
      <c r="E111" s="646"/>
      <c r="F111" s="657" t="s">
        <v>424</v>
      </c>
      <c r="G111" s="658"/>
      <c r="H111" s="657" t="s">
        <v>425</v>
      </c>
      <c r="I111" s="658"/>
      <c r="J111" s="657" t="s">
        <v>426</v>
      </c>
      <c r="K111" s="658"/>
      <c r="L111" s="659" t="s">
        <v>427</v>
      </c>
      <c r="M111" s="660"/>
    </row>
    <row r="112" spans="1:13" ht="15.75" customHeight="1">
      <c r="D112" s="649"/>
      <c r="E112" s="646"/>
      <c r="F112" s="170" t="s">
        <v>421</v>
      </c>
      <c r="G112" s="170" t="s">
        <v>36</v>
      </c>
      <c r="H112" s="170" t="s">
        <v>421</v>
      </c>
      <c r="I112" s="170" t="s">
        <v>36</v>
      </c>
      <c r="J112" s="170" t="s">
        <v>421</v>
      </c>
      <c r="K112" s="170" t="s">
        <v>36</v>
      </c>
      <c r="L112" s="170" t="s">
        <v>421</v>
      </c>
      <c r="M112" s="170" t="s">
        <v>36</v>
      </c>
    </row>
    <row r="113" spans="1:13" ht="19.350000000000001" customHeight="1">
      <c r="D113" s="649"/>
      <c r="E113" s="143" t="s">
        <v>422</v>
      </c>
      <c r="F113" s="146">
        <f>'報廢－原因別分析'!AE8</f>
        <v>8976.8469000000005</v>
      </c>
      <c r="G113" s="147">
        <f>IFERROR(F113/$B$20,"")</f>
        <v>6.8917176920620049E-2</v>
      </c>
      <c r="H113" s="146">
        <f>'報廢－原因別分析'!AF8</f>
        <v>5469.2999999999993</v>
      </c>
      <c r="I113" s="147">
        <f t="shared" ref="I113" si="2">IFERROR(H113/$B$20,"")</f>
        <v>4.1988987885261495E-2</v>
      </c>
      <c r="J113" s="146">
        <f>'報廢－原因別分析'!AG8</f>
        <v>0</v>
      </c>
      <c r="K113" s="147">
        <f t="shared" ref="K113" si="3">IFERROR(J113/$B$20,"")</f>
        <v>0</v>
      </c>
      <c r="L113" s="146">
        <f>'報廢－原因別分析'!AH8</f>
        <v>0</v>
      </c>
      <c r="M113" s="147">
        <f t="shared" ref="M113" si="4">IFERROR(L113/$B$20,"")</f>
        <v>0</v>
      </c>
    </row>
    <row r="114" spans="1:13" ht="19.350000000000001" customHeight="1">
      <c r="D114" s="649"/>
      <c r="E114" s="148" t="s">
        <v>423</v>
      </c>
      <c r="F114" s="146">
        <f>'超用－原因別分析'!AE8</f>
        <v>13444.141699999991</v>
      </c>
      <c r="G114" s="147">
        <f>IFERROR(F114/$B$21,"")</f>
        <v>2.940587591796533E-2</v>
      </c>
      <c r="H114" s="146">
        <f>'超用－原因別分析'!AF8</f>
        <v>24686.172699999934</v>
      </c>
      <c r="I114" s="147">
        <f>IFERROR(H114/$B$21,"")</f>
        <v>5.399515621779423E-2</v>
      </c>
      <c r="J114" s="146">
        <f>'超用－原因別分析'!AG8</f>
        <v>0</v>
      </c>
      <c r="K114" s="147">
        <f>IFERROR(J114/$B$21,"")</f>
        <v>0</v>
      </c>
      <c r="L114" s="146">
        <f>'超用－原因別分析'!AH8</f>
        <v>0</v>
      </c>
      <c r="M114" s="147">
        <f>IFERROR(L114/$B$21,"")</f>
        <v>0</v>
      </c>
    </row>
    <row r="115" spans="1:13" ht="15.75" customHeight="1">
      <c r="A115" s="257" t="s">
        <v>415</v>
      </c>
      <c r="B115" s="258">
        <v>46920.81235</v>
      </c>
    </row>
    <row r="116" spans="1:13" ht="15.75" customHeight="1">
      <c r="A116" s="652" t="s">
        <v>7</v>
      </c>
      <c r="B116" s="647" t="s">
        <v>416</v>
      </c>
      <c r="C116" s="647"/>
      <c r="D116" s="648"/>
      <c r="E116" s="646" t="s">
        <v>7</v>
      </c>
      <c r="F116" s="650">
        <v>1</v>
      </c>
      <c r="G116" s="650"/>
      <c r="H116" s="650">
        <v>2</v>
      </c>
      <c r="I116" s="650"/>
      <c r="J116" s="650">
        <v>3</v>
      </c>
      <c r="K116" s="650"/>
      <c r="L116" s="650">
        <v>4</v>
      </c>
      <c r="M116" s="650"/>
    </row>
    <row r="117" spans="1:13" ht="31.35" customHeight="1">
      <c r="A117" s="652"/>
      <c r="B117" s="647"/>
      <c r="C117" s="647"/>
      <c r="D117" s="649"/>
      <c r="E117" s="646"/>
      <c r="F117" s="642" t="s">
        <v>417</v>
      </c>
      <c r="G117" s="642"/>
      <c r="H117" s="642" t="s">
        <v>418</v>
      </c>
      <c r="I117" s="642"/>
      <c r="J117" s="642" t="s">
        <v>419</v>
      </c>
      <c r="K117" s="642"/>
      <c r="L117" s="642" t="s">
        <v>428</v>
      </c>
      <c r="M117" s="642"/>
    </row>
    <row r="118" spans="1:13" ht="15.75" customHeight="1">
      <c r="A118" s="652"/>
      <c r="B118" s="170" t="s">
        <v>421</v>
      </c>
      <c r="C118" s="170" t="s">
        <v>36</v>
      </c>
      <c r="D118" s="649"/>
      <c r="E118" s="646"/>
      <c r="F118" s="170" t="s">
        <v>421</v>
      </c>
      <c r="G118" s="170" t="s">
        <v>36</v>
      </c>
      <c r="H118" s="170" t="s">
        <v>421</v>
      </c>
      <c r="I118" s="170" t="s">
        <v>36</v>
      </c>
      <c r="J118" s="170" t="s">
        <v>421</v>
      </c>
      <c r="K118" s="170" t="s">
        <v>36</v>
      </c>
      <c r="L118" s="170" t="s">
        <v>421</v>
      </c>
      <c r="M118" s="170" t="s">
        <v>36</v>
      </c>
    </row>
    <row r="119" spans="1:13" ht="19.350000000000001" customHeight="1">
      <c r="A119" s="259" t="s">
        <v>422</v>
      </c>
      <c r="B119" s="144">
        <f>日別報廢率總表!M71</f>
        <v>113283.76270000002</v>
      </c>
      <c r="C119" s="276">
        <f>B119/($B$115*1000)</f>
        <v>2.4143606435236839E-3</v>
      </c>
      <c r="D119" s="649"/>
      <c r="E119" s="143" t="s">
        <v>422</v>
      </c>
      <c r="F119" s="146">
        <f>'報廢－原因別分析'!AA11</f>
        <v>0</v>
      </c>
      <c r="G119" s="147">
        <f>IFERROR(F119/$B$20,"")</f>
        <v>0</v>
      </c>
      <c r="H119" s="146">
        <f>'報廢－原因別分析'!AB11</f>
        <v>0</v>
      </c>
      <c r="I119" s="147">
        <f t="shared" ref="I119" si="5">IFERROR(H119/$B$20,"")</f>
        <v>0</v>
      </c>
      <c r="J119" s="146">
        <f>'報廢－原因別分析'!AC11</f>
        <v>1227.5999999999999</v>
      </c>
      <c r="K119" s="147">
        <f t="shared" ref="K119" si="6">IFERROR(J119/$B$20,"")</f>
        <v>9.4245482105474211E-3</v>
      </c>
      <c r="L119" s="146">
        <f>'報廢－原因別分析'!AD11</f>
        <v>24276.132299999994</v>
      </c>
      <c r="M119" s="147">
        <f>IFERROR(L119/$B$20,"")</f>
        <v>0.18637306877401225</v>
      </c>
    </row>
    <row r="120" spans="1:13" ht="19.350000000000001" customHeight="1">
      <c r="A120" s="260" t="s">
        <v>423</v>
      </c>
      <c r="B120" s="149">
        <f>日別報廢率總表!N71</f>
        <v>331844.43439999997</v>
      </c>
      <c r="C120" s="145">
        <f>B120/($B$115*1000)</f>
        <v>7.0724358292147084E-3</v>
      </c>
      <c r="D120" s="649"/>
      <c r="E120" s="148" t="s">
        <v>423</v>
      </c>
      <c r="F120" s="146">
        <f>'超用－原因別分析'!AA11</f>
        <v>0</v>
      </c>
      <c r="G120" s="147">
        <f>IFERROR(F120/$B$21,"")</f>
        <v>0</v>
      </c>
      <c r="H120" s="146">
        <f>'超用－原因別分析'!AB11</f>
        <v>0</v>
      </c>
      <c r="I120" s="147">
        <f>IFERROR(H120/$B$21,"")</f>
        <v>0</v>
      </c>
      <c r="J120" s="146">
        <f>'超用－原因別分析'!AC11</f>
        <v>0</v>
      </c>
      <c r="K120" s="147">
        <f>IFERROR(J120/$B$21,"")</f>
        <v>0</v>
      </c>
      <c r="L120" s="146">
        <f>'超用－原因別分析'!AD11</f>
        <v>94020.937500000015</v>
      </c>
      <c r="M120" s="147">
        <f>IFERROR(L120/$B$21,"")</f>
        <v>0.20564853328017033</v>
      </c>
    </row>
    <row r="121" spans="1:13" ht="15.75" customHeight="1">
      <c r="A121" s="256" t="s">
        <v>429</v>
      </c>
      <c r="B121" s="140" t="s">
        <v>444</v>
      </c>
      <c r="C121" s="255"/>
      <c r="D121" s="649"/>
      <c r="E121" s="646" t="s">
        <v>7</v>
      </c>
      <c r="F121" s="650">
        <v>5</v>
      </c>
      <c r="G121" s="650"/>
      <c r="H121" s="650">
        <v>6</v>
      </c>
      <c r="I121" s="650"/>
      <c r="J121" s="650">
        <v>7</v>
      </c>
      <c r="K121" s="650"/>
      <c r="L121" s="651">
        <v>8</v>
      </c>
      <c r="M121" s="651"/>
    </row>
    <row r="122" spans="1:13" ht="31.35" customHeight="1">
      <c r="A122" s="140" t="s">
        <v>431</v>
      </c>
      <c r="B122" s="140" t="s">
        <v>444</v>
      </c>
      <c r="C122" s="255"/>
      <c r="D122" s="649"/>
      <c r="E122" s="646"/>
      <c r="F122" s="642" t="s">
        <v>424</v>
      </c>
      <c r="G122" s="642"/>
      <c r="H122" s="642" t="s">
        <v>425</v>
      </c>
      <c r="I122" s="642"/>
      <c r="J122" s="642" t="s">
        <v>426</v>
      </c>
      <c r="K122" s="642"/>
      <c r="L122" s="643" t="s">
        <v>427</v>
      </c>
      <c r="M122" s="643"/>
    </row>
    <row r="123" spans="1:13" ht="15.75" customHeight="1">
      <c r="D123" s="649"/>
      <c r="E123" s="646"/>
      <c r="F123" s="170" t="s">
        <v>421</v>
      </c>
      <c r="G123" s="170" t="s">
        <v>36</v>
      </c>
      <c r="H123" s="170" t="s">
        <v>421</v>
      </c>
      <c r="I123" s="170" t="s">
        <v>36</v>
      </c>
      <c r="J123" s="170" t="s">
        <v>421</v>
      </c>
      <c r="K123" s="170" t="s">
        <v>36</v>
      </c>
      <c r="L123" s="170" t="s">
        <v>421</v>
      </c>
      <c r="M123" s="170" t="s">
        <v>36</v>
      </c>
    </row>
    <row r="124" spans="1:13" ht="19.350000000000001" customHeight="1">
      <c r="D124" s="649"/>
      <c r="E124" s="143" t="s">
        <v>422</v>
      </c>
      <c r="F124" s="146">
        <f>'報廢－原因別分析'!AE11</f>
        <v>6064.9012000000002</v>
      </c>
      <c r="G124" s="147">
        <f>IFERROR(F124/$B$20,"")</f>
        <v>4.6561545903883117E-2</v>
      </c>
      <c r="H124" s="146">
        <f>'報廢－原因別分析'!AF11</f>
        <v>4913.1000000000004</v>
      </c>
      <c r="I124" s="147">
        <f t="shared" ref="I124" si="7">IFERROR(H124/$B$20,"")</f>
        <v>3.7718921320658641E-2</v>
      </c>
      <c r="J124" s="146">
        <f>'報廢－原因別分析'!AG11</f>
        <v>0</v>
      </c>
      <c r="K124" s="147">
        <f t="shared" ref="K124" si="8">IFERROR(J124/$B$20,"")</f>
        <v>0</v>
      </c>
      <c r="L124" s="146">
        <f>'報廢－原因別分析'!AH11</f>
        <v>0</v>
      </c>
      <c r="M124" s="147">
        <f t="shared" ref="M124" si="9">IFERROR(L124/$B$20,"")</f>
        <v>0</v>
      </c>
    </row>
    <row r="125" spans="1:13" ht="19.350000000000001" customHeight="1">
      <c r="D125" s="649"/>
      <c r="E125" s="148" t="s">
        <v>423</v>
      </c>
      <c r="F125" s="146">
        <f>'超用－原因別分析'!AE11</f>
        <v>28430.401200000011</v>
      </c>
      <c r="G125" s="147">
        <f>IFERROR(F125/$B$21,"")</f>
        <v>6.2184769295102978E-2</v>
      </c>
      <c r="H125" s="146">
        <f>'超用－原因別分析'!AF11</f>
        <v>20346.26089999995</v>
      </c>
      <c r="I125" s="147">
        <f>IFERROR(H125/$B$21,"")</f>
        <v>4.4502627000721703E-2</v>
      </c>
      <c r="J125" s="146">
        <f>'超用－原因別分析'!AG11</f>
        <v>0</v>
      </c>
      <c r="K125" s="147">
        <f>IFERROR(J125/$B$21,"")</f>
        <v>0</v>
      </c>
      <c r="L125" s="146">
        <f>'超用－原因別分析'!AH11</f>
        <v>0</v>
      </c>
      <c r="M125" s="147">
        <f>IFERROR(L125/$B$21,"")</f>
        <v>0</v>
      </c>
    </row>
    <row r="126" spans="1:13" ht="15.75" customHeight="1">
      <c r="A126" s="257" t="s">
        <v>415</v>
      </c>
      <c r="B126" s="258">
        <v>52309.638460000002</v>
      </c>
    </row>
    <row r="127" spans="1:13" ht="15.75" customHeight="1">
      <c r="A127" s="652" t="s">
        <v>7</v>
      </c>
      <c r="B127" s="647" t="s">
        <v>416</v>
      </c>
      <c r="C127" s="647"/>
      <c r="D127" s="648"/>
      <c r="E127" s="646" t="s">
        <v>7</v>
      </c>
      <c r="F127" s="650">
        <v>1</v>
      </c>
      <c r="G127" s="650"/>
      <c r="H127" s="650">
        <v>2</v>
      </c>
      <c r="I127" s="650"/>
      <c r="J127" s="650">
        <v>3</v>
      </c>
      <c r="K127" s="650"/>
      <c r="L127" s="650">
        <v>4</v>
      </c>
      <c r="M127" s="650"/>
    </row>
    <row r="128" spans="1:13" ht="31.35" customHeight="1">
      <c r="A128" s="652"/>
      <c r="B128" s="647"/>
      <c r="C128" s="647"/>
      <c r="D128" s="649"/>
      <c r="E128" s="646"/>
      <c r="F128" s="642" t="s">
        <v>417</v>
      </c>
      <c r="G128" s="642"/>
      <c r="H128" s="642" t="s">
        <v>418</v>
      </c>
      <c r="I128" s="642"/>
      <c r="J128" s="642" t="s">
        <v>419</v>
      </c>
      <c r="K128" s="642"/>
      <c r="L128" s="642" t="s">
        <v>428</v>
      </c>
      <c r="M128" s="642"/>
    </row>
    <row r="129" spans="1:13" ht="15.75" customHeight="1">
      <c r="A129" s="652"/>
      <c r="B129" s="170" t="s">
        <v>421</v>
      </c>
      <c r="C129" s="170" t="s">
        <v>36</v>
      </c>
      <c r="D129" s="649"/>
      <c r="E129" s="646"/>
      <c r="F129" s="170" t="s">
        <v>421</v>
      </c>
      <c r="G129" s="170" t="s">
        <v>36</v>
      </c>
      <c r="H129" s="170" t="s">
        <v>421</v>
      </c>
      <c r="I129" s="170" t="s">
        <v>36</v>
      </c>
      <c r="J129" s="170" t="s">
        <v>421</v>
      </c>
      <c r="K129" s="170" t="s">
        <v>36</v>
      </c>
      <c r="L129" s="170" t="s">
        <v>421</v>
      </c>
      <c r="M129" s="170" t="s">
        <v>36</v>
      </c>
    </row>
    <row r="130" spans="1:13" ht="19.350000000000001" customHeight="1">
      <c r="A130" s="259" t="s">
        <v>422</v>
      </c>
      <c r="B130" s="144">
        <f>日別報廢率總表!M78</f>
        <v>126436.3426</v>
      </c>
      <c r="C130" s="276">
        <f>B130/($B$126*1000)</f>
        <v>2.4170754438817815E-3</v>
      </c>
      <c r="D130" s="649"/>
      <c r="E130" s="143" t="s">
        <v>422</v>
      </c>
      <c r="F130" s="146">
        <f>'報廢－原因別分析'!AA14</f>
        <v>0</v>
      </c>
      <c r="G130" s="147">
        <f>IFERROR(F130/$B$20,"")</f>
        <v>0</v>
      </c>
      <c r="H130" s="146">
        <f>'報廢－原因別分析'!AB14</f>
        <v>0</v>
      </c>
      <c r="I130" s="147">
        <f t="shared" ref="I130" si="10">IFERROR(H130/$B$20,"")</f>
        <v>0</v>
      </c>
      <c r="J130" s="146">
        <f>'報廢－原因別分析'!AC14</f>
        <v>3808.35</v>
      </c>
      <c r="K130" s="147">
        <f t="shared" ref="K130" si="11">IFERROR(J130/$B$20,"")</f>
        <v>2.9237518880448253E-2</v>
      </c>
      <c r="L130" s="146">
        <f>'報廢－原因別分析'!AD14</f>
        <v>21493.052699999997</v>
      </c>
      <c r="M130" s="147">
        <f>IFERROR(L130/$B$20,"")</f>
        <v>0.16500677041624831</v>
      </c>
    </row>
    <row r="131" spans="1:13" ht="19.350000000000001" customHeight="1">
      <c r="A131" s="260" t="s">
        <v>423</v>
      </c>
      <c r="B131" s="149">
        <f>日別報廢率總表!N78</f>
        <v>370166.53719999996</v>
      </c>
      <c r="C131" s="145">
        <f>B131/($B$126*1000)</f>
        <v>7.0764499258211839E-3</v>
      </c>
      <c r="D131" s="649"/>
      <c r="E131" s="148" t="s">
        <v>423</v>
      </c>
      <c r="F131" s="146">
        <f>'超用－原因別分析'!AA14</f>
        <v>0</v>
      </c>
      <c r="G131" s="147">
        <f>IFERROR(F131/$B$21,"")</f>
        <v>0</v>
      </c>
      <c r="H131" s="146">
        <f>'超用－原因別分析'!AB14</f>
        <v>0</v>
      </c>
      <c r="I131" s="147">
        <f>IFERROR(H131/$B$21,"")</f>
        <v>0</v>
      </c>
      <c r="J131" s="146">
        <f>'超用－原因別分析'!AC14</f>
        <v>0</v>
      </c>
      <c r="K131" s="147">
        <f>IFERROR(J131/$B$21,"")</f>
        <v>0</v>
      </c>
      <c r="L131" s="146">
        <f>'超用－原因別分析'!AD14</f>
        <v>107247.46040000003</v>
      </c>
      <c r="M131" s="147">
        <f>IFERROR(L131/$B$21,"")</f>
        <v>0.23457841961300535</v>
      </c>
    </row>
    <row r="132" spans="1:13" ht="15.75" customHeight="1">
      <c r="A132" s="256" t="s">
        <v>429</v>
      </c>
      <c r="B132" s="140" t="s">
        <v>445</v>
      </c>
      <c r="C132" s="255"/>
      <c r="D132" s="649"/>
      <c r="E132" s="646" t="s">
        <v>7</v>
      </c>
      <c r="F132" s="650">
        <v>5</v>
      </c>
      <c r="G132" s="650"/>
      <c r="H132" s="650">
        <v>6</v>
      </c>
      <c r="I132" s="650"/>
      <c r="J132" s="650">
        <v>7</v>
      </c>
      <c r="K132" s="650"/>
      <c r="L132" s="651">
        <v>8</v>
      </c>
      <c r="M132" s="651"/>
    </row>
    <row r="133" spans="1:13" ht="31.35" customHeight="1">
      <c r="A133" s="140" t="s">
        <v>431</v>
      </c>
      <c r="B133" s="140" t="s">
        <v>445</v>
      </c>
      <c r="C133" s="255"/>
      <c r="D133" s="649"/>
      <c r="E133" s="646"/>
      <c r="F133" s="642" t="s">
        <v>424</v>
      </c>
      <c r="G133" s="642"/>
      <c r="H133" s="642" t="s">
        <v>425</v>
      </c>
      <c r="I133" s="642"/>
      <c r="J133" s="642" t="s">
        <v>426</v>
      </c>
      <c r="K133" s="642"/>
      <c r="L133" s="643" t="s">
        <v>427</v>
      </c>
      <c r="M133" s="643"/>
    </row>
    <row r="134" spans="1:13" ht="15.75" customHeight="1">
      <c r="D134" s="649"/>
      <c r="E134" s="646"/>
      <c r="F134" s="170" t="s">
        <v>421</v>
      </c>
      <c r="G134" s="170" t="s">
        <v>36</v>
      </c>
      <c r="H134" s="170" t="s">
        <v>421</v>
      </c>
      <c r="I134" s="170" t="s">
        <v>36</v>
      </c>
      <c r="J134" s="170" t="s">
        <v>421</v>
      </c>
      <c r="K134" s="170" t="s">
        <v>36</v>
      </c>
      <c r="L134" s="170" t="s">
        <v>421</v>
      </c>
      <c r="M134" s="170" t="s">
        <v>36</v>
      </c>
    </row>
    <row r="135" spans="1:13" ht="19.350000000000001" customHeight="1">
      <c r="D135" s="649"/>
      <c r="E135" s="143" t="s">
        <v>422</v>
      </c>
      <c r="F135" s="146">
        <f>'報廢－原因別分析'!AE14</f>
        <v>1797.8629000000001</v>
      </c>
      <c r="G135" s="147">
        <f>IFERROR(F135/$B$20,"")</f>
        <v>1.380257867139508E-2</v>
      </c>
      <c r="H135" s="146">
        <f>'報廢－原因別分析'!AF14</f>
        <v>4928.55</v>
      </c>
      <c r="I135" s="147">
        <f t="shared" ref="I135" si="12">IFERROR(H135/$B$20,"")</f>
        <v>3.7837534280786497E-2</v>
      </c>
      <c r="J135" s="146">
        <f>'報廢－原因別分析'!AG14</f>
        <v>0</v>
      </c>
      <c r="K135" s="147">
        <f t="shared" ref="K135" si="13">IFERROR(J135/$B$20,"")</f>
        <v>0</v>
      </c>
      <c r="L135" s="146">
        <f>'報廢－原因別分析'!AH14</f>
        <v>0</v>
      </c>
      <c r="M135" s="147">
        <f t="shared" ref="M135" si="14">IFERROR(L135/$B$20,"")</f>
        <v>0</v>
      </c>
    </row>
    <row r="136" spans="1:13" ht="19.350000000000001" customHeight="1">
      <c r="D136" s="649"/>
      <c r="E136" s="148" t="s">
        <v>423</v>
      </c>
      <c r="F136" s="146">
        <f>'超用－原因別分析'!AE14</f>
        <v>28535.076499999988</v>
      </c>
      <c r="G136" s="147">
        <f>IFERROR(F136/$B$21,"")</f>
        <v>6.2413721723019969E-2</v>
      </c>
      <c r="H136" s="146">
        <f>'超用－原因別分析'!AF14</f>
        <v>22548.606700000011</v>
      </c>
      <c r="I136" s="147">
        <f>IFERROR(H136/$B$21,"")</f>
        <v>4.9319736844428121E-2</v>
      </c>
      <c r="J136" s="146">
        <f>'超用－原因別分析'!AG14</f>
        <v>0</v>
      </c>
      <c r="K136" s="147">
        <f>IFERROR(J136/$B$21,"")</f>
        <v>0</v>
      </c>
      <c r="L136" s="146">
        <f>'超用－原因別分析'!AH14</f>
        <v>0</v>
      </c>
      <c r="M136" s="147">
        <f>IFERROR(L136/$B$21,"")</f>
        <v>0</v>
      </c>
    </row>
    <row r="137" spans="1:13" ht="15.75" customHeight="1">
      <c r="A137" s="257" t="s">
        <v>415</v>
      </c>
      <c r="B137" s="258">
        <v>48473.977959999997</v>
      </c>
    </row>
    <row r="138" spans="1:13" ht="15.75" customHeight="1">
      <c r="A138" s="652" t="s">
        <v>7</v>
      </c>
      <c r="B138" s="647" t="s">
        <v>416</v>
      </c>
      <c r="C138" s="647"/>
      <c r="D138" s="648"/>
      <c r="E138" s="646" t="s">
        <v>7</v>
      </c>
      <c r="F138" s="650">
        <v>1</v>
      </c>
      <c r="G138" s="650"/>
      <c r="H138" s="650">
        <v>2</v>
      </c>
      <c r="I138" s="650"/>
      <c r="J138" s="650">
        <v>3</v>
      </c>
      <c r="K138" s="650"/>
      <c r="L138" s="650">
        <v>4</v>
      </c>
      <c r="M138" s="650"/>
    </row>
    <row r="139" spans="1:13" ht="31.35" customHeight="1">
      <c r="A139" s="652"/>
      <c r="B139" s="647"/>
      <c r="C139" s="647"/>
      <c r="D139" s="649"/>
      <c r="E139" s="646"/>
      <c r="F139" s="642" t="s">
        <v>417</v>
      </c>
      <c r="G139" s="642"/>
      <c r="H139" s="642" t="s">
        <v>418</v>
      </c>
      <c r="I139" s="642"/>
      <c r="J139" s="642" t="s">
        <v>419</v>
      </c>
      <c r="K139" s="642"/>
      <c r="L139" s="642" t="s">
        <v>428</v>
      </c>
      <c r="M139" s="642"/>
    </row>
    <row r="140" spans="1:13" ht="15.75" customHeight="1">
      <c r="A140" s="652"/>
      <c r="B140" s="170" t="s">
        <v>421</v>
      </c>
      <c r="C140" s="170" t="s">
        <v>36</v>
      </c>
      <c r="D140" s="649"/>
      <c r="E140" s="646"/>
      <c r="F140" s="170" t="s">
        <v>421</v>
      </c>
      <c r="G140" s="170" t="s">
        <v>36</v>
      </c>
      <c r="H140" s="170" t="s">
        <v>421</v>
      </c>
      <c r="I140" s="170" t="s">
        <v>36</v>
      </c>
      <c r="J140" s="170" t="s">
        <v>421</v>
      </c>
      <c r="K140" s="170" t="s">
        <v>36</v>
      </c>
      <c r="L140" s="170" t="s">
        <v>421</v>
      </c>
      <c r="M140" s="170" t="s">
        <v>36</v>
      </c>
    </row>
    <row r="141" spans="1:13" ht="19.350000000000001" customHeight="1">
      <c r="A141" s="259" t="s">
        <v>422</v>
      </c>
      <c r="B141" s="144">
        <f>日別報廢率總表!M85</f>
        <v>116959.87459999998</v>
      </c>
      <c r="C141" s="276">
        <f>B141/($B$137*1000)</f>
        <v>2.4128383830292108E-3</v>
      </c>
      <c r="D141" s="649"/>
      <c r="E141" s="143" t="s">
        <v>422</v>
      </c>
      <c r="F141" s="146">
        <f>'報廢－原因別分析'!AA17</f>
        <v>0</v>
      </c>
      <c r="G141" s="147">
        <f>IFERROR(F141/$B$20,"")</f>
        <v>0</v>
      </c>
      <c r="H141" s="146">
        <f>'報廢－原因別分析'!AB17</f>
        <v>0</v>
      </c>
      <c r="I141" s="147">
        <f t="shared" ref="I141" si="15">IFERROR(H141/$B$20,"")</f>
        <v>0</v>
      </c>
      <c r="J141" s="146">
        <f>'報廢－原因別分析'!AC17</f>
        <v>1994.8500000000001</v>
      </c>
      <c r="K141" s="147">
        <f t="shared" ref="K141" si="16">IFERROR(J141/$B$20,"")</f>
        <v>1.5314890842139562E-2</v>
      </c>
      <c r="L141" s="146">
        <f>'報廢－原因別分析'!AD17</f>
        <v>21010.873300000007</v>
      </c>
      <c r="M141" s="147">
        <f>IFERROR(L141/$B$20,"")</f>
        <v>0.16130497585659309</v>
      </c>
    </row>
    <row r="142" spans="1:13" ht="19.350000000000001" customHeight="1">
      <c r="A142" s="260" t="s">
        <v>423</v>
      </c>
      <c r="B142" s="149">
        <f>日別報廢率總表!N85</f>
        <v>337397.90970000002</v>
      </c>
      <c r="C142" s="145">
        <f>B142/($B$137*1000)</f>
        <v>6.9603924393912085E-3</v>
      </c>
      <c r="D142" s="649"/>
      <c r="E142" s="148" t="s">
        <v>423</v>
      </c>
      <c r="F142" s="146">
        <f>'超用－原因別分析'!AA17</f>
        <v>0</v>
      </c>
      <c r="G142" s="147">
        <f>IFERROR(F142/$B$21,"")</f>
        <v>0</v>
      </c>
      <c r="H142" s="146">
        <f>'超用－原因別分析'!AB17</f>
        <v>0</v>
      </c>
      <c r="I142" s="147">
        <f>IFERROR(H142/$B$21,"")</f>
        <v>0</v>
      </c>
      <c r="J142" s="146">
        <f>'超用－原因別分析'!AC17</f>
        <v>0</v>
      </c>
      <c r="K142" s="147">
        <f>IFERROR(J142/$B$21,"")</f>
        <v>0</v>
      </c>
      <c r="L142" s="146">
        <f>'超用－原因別分析'!AD17</f>
        <v>95042.465499999991</v>
      </c>
      <c r="M142" s="147">
        <f>IFERROR(L142/$B$21,"")</f>
        <v>0.20788288384601766</v>
      </c>
    </row>
    <row r="143" spans="1:13" ht="15.75" customHeight="1">
      <c r="A143" s="256" t="s">
        <v>429</v>
      </c>
      <c r="B143" s="140" t="s">
        <v>446</v>
      </c>
      <c r="C143" s="255"/>
      <c r="D143" s="649"/>
      <c r="E143" s="646" t="s">
        <v>7</v>
      </c>
      <c r="F143" s="650">
        <v>5</v>
      </c>
      <c r="G143" s="650"/>
      <c r="H143" s="650">
        <v>6</v>
      </c>
      <c r="I143" s="650"/>
      <c r="J143" s="650">
        <v>7</v>
      </c>
      <c r="K143" s="650"/>
      <c r="L143" s="651">
        <v>8</v>
      </c>
      <c r="M143" s="651"/>
    </row>
    <row r="144" spans="1:13" ht="31.35" customHeight="1">
      <c r="A144" s="140" t="s">
        <v>431</v>
      </c>
      <c r="B144" s="140" t="s">
        <v>446</v>
      </c>
      <c r="C144" s="255"/>
      <c r="D144" s="649"/>
      <c r="E144" s="646"/>
      <c r="F144" s="642" t="s">
        <v>424</v>
      </c>
      <c r="G144" s="642"/>
      <c r="H144" s="642" t="s">
        <v>425</v>
      </c>
      <c r="I144" s="642"/>
      <c r="J144" s="642" t="s">
        <v>426</v>
      </c>
      <c r="K144" s="642"/>
      <c r="L144" s="643" t="s">
        <v>427</v>
      </c>
      <c r="M144" s="643"/>
    </row>
    <row r="145" spans="1:13" ht="15.75" customHeight="1">
      <c r="D145" s="649"/>
      <c r="E145" s="646"/>
      <c r="F145" s="170" t="s">
        <v>421</v>
      </c>
      <c r="G145" s="170" t="s">
        <v>36</v>
      </c>
      <c r="H145" s="170" t="s">
        <v>421</v>
      </c>
      <c r="I145" s="170" t="s">
        <v>36</v>
      </c>
      <c r="J145" s="170" t="s">
        <v>421</v>
      </c>
      <c r="K145" s="170" t="s">
        <v>36</v>
      </c>
      <c r="L145" s="170" t="s">
        <v>421</v>
      </c>
      <c r="M145" s="170" t="s">
        <v>36</v>
      </c>
    </row>
    <row r="146" spans="1:13" ht="19.350000000000001" customHeight="1">
      <c r="D146" s="649"/>
      <c r="E146" s="143" t="s">
        <v>422</v>
      </c>
      <c r="F146" s="146">
        <f>'報廢－原因別分析'!AE17</f>
        <v>442.29</v>
      </c>
      <c r="G146" s="147">
        <f>IFERROR(F146/$B$20,"")</f>
        <v>3.3955550896407785E-3</v>
      </c>
      <c r="H146" s="146">
        <f>'報廢－原因別分析'!AF17</f>
        <v>5809.2</v>
      </c>
      <c r="I146" s="147">
        <f t="shared" ref="I146" si="17">IFERROR(H146/$B$20,"")</f>
        <v>4.459847300807436E-2</v>
      </c>
      <c r="J146" s="146">
        <f>'報廢－原因別分析'!AG17</f>
        <v>0</v>
      </c>
      <c r="K146" s="147">
        <f t="shared" ref="K146" si="18">IFERROR(J146/$B$20,"")</f>
        <v>0</v>
      </c>
      <c r="L146" s="146">
        <f>'報廢－原因別分析'!AH17</f>
        <v>0</v>
      </c>
      <c r="M146" s="147">
        <f t="shared" ref="M146" si="19">IFERROR(L146/$B$20,"")</f>
        <v>0</v>
      </c>
    </row>
    <row r="147" spans="1:13" ht="19.350000000000001" customHeight="1">
      <c r="D147" s="649"/>
      <c r="E147" s="148" t="s">
        <v>423</v>
      </c>
      <c r="F147" s="146">
        <f>'超用－原因別分析'!AE17</f>
        <v>23184.841799999984</v>
      </c>
      <c r="G147" s="147">
        <f>IFERROR(F147/$B$21,"")</f>
        <v>5.0711350442583923E-2</v>
      </c>
      <c r="H147" s="146">
        <f>'超用－原因別分析'!AF17</f>
        <v>20598.655899999976</v>
      </c>
      <c r="I147" s="147">
        <f>IFERROR(H147/$B$21,"")</f>
        <v>4.505468128711141E-2</v>
      </c>
      <c r="J147" s="146">
        <f>'超用－原因別分析'!AG17</f>
        <v>0</v>
      </c>
      <c r="K147" s="147">
        <f>IFERROR(J147/$B$21,"")</f>
        <v>0</v>
      </c>
      <c r="L147" s="146">
        <f>'超用－原因別分析'!AH17</f>
        <v>0</v>
      </c>
      <c r="M147" s="147">
        <f>IFERROR(L147/$B$21,"")</f>
        <v>0</v>
      </c>
    </row>
    <row r="148" spans="1:13" ht="15.75" customHeight="1">
      <c r="A148" s="257" t="s">
        <v>415</v>
      </c>
      <c r="B148" s="258">
        <f>'生產管理報表(週) '!B6</f>
        <v>50222.624539999997</v>
      </c>
    </row>
    <row r="149" spans="1:13" ht="15.75" customHeight="1">
      <c r="A149" s="652" t="s">
        <v>7</v>
      </c>
      <c r="B149" s="647" t="s">
        <v>416</v>
      </c>
      <c r="C149" s="647"/>
      <c r="D149" s="648"/>
      <c r="E149" s="646" t="s">
        <v>7</v>
      </c>
      <c r="F149" s="650">
        <v>1</v>
      </c>
      <c r="G149" s="650"/>
      <c r="H149" s="650">
        <v>2</v>
      </c>
      <c r="I149" s="650"/>
      <c r="J149" s="650">
        <v>3</v>
      </c>
      <c r="K149" s="650"/>
      <c r="L149" s="650">
        <v>4</v>
      </c>
      <c r="M149" s="650"/>
    </row>
    <row r="150" spans="1:13" ht="31.35" customHeight="1">
      <c r="A150" s="652"/>
      <c r="B150" s="647"/>
      <c r="C150" s="647"/>
      <c r="D150" s="649"/>
      <c r="E150" s="646"/>
      <c r="F150" s="642" t="s">
        <v>417</v>
      </c>
      <c r="G150" s="642"/>
      <c r="H150" s="642" t="s">
        <v>418</v>
      </c>
      <c r="I150" s="642"/>
      <c r="J150" s="642" t="s">
        <v>419</v>
      </c>
      <c r="K150" s="642"/>
      <c r="L150" s="642" t="s">
        <v>428</v>
      </c>
      <c r="M150" s="642"/>
    </row>
    <row r="151" spans="1:13" ht="15.75" customHeight="1">
      <c r="A151" s="652"/>
      <c r="B151" s="170" t="s">
        <v>421</v>
      </c>
      <c r="C151" s="170" t="s">
        <v>36</v>
      </c>
      <c r="D151" s="649"/>
      <c r="E151" s="646"/>
      <c r="F151" s="170" t="s">
        <v>421</v>
      </c>
      <c r="G151" s="170" t="s">
        <v>36</v>
      </c>
      <c r="H151" s="170" t="s">
        <v>421</v>
      </c>
      <c r="I151" s="170" t="s">
        <v>36</v>
      </c>
      <c r="J151" s="170" t="s">
        <v>421</v>
      </c>
      <c r="K151" s="170" t="s">
        <v>36</v>
      </c>
      <c r="L151" s="170" t="s">
        <v>421</v>
      </c>
      <c r="M151" s="170" t="s">
        <v>36</v>
      </c>
    </row>
    <row r="152" spans="1:13" ht="19.350000000000001" customHeight="1">
      <c r="A152" s="259" t="s">
        <v>422</v>
      </c>
      <c r="B152" s="144">
        <f>日別報廢率總表!M92</f>
        <v>121315.06759999999</v>
      </c>
      <c r="C152" s="276">
        <f>B152/($B$148*1000)</f>
        <v>2.4155461549680295E-3</v>
      </c>
      <c r="D152" s="649"/>
      <c r="E152" s="143" t="s">
        <v>422</v>
      </c>
      <c r="F152" s="146">
        <f>'報廢－原因別分析'!AA20</f>
        <v>0</v>
      </c>
      <c r="G152" s="147">
        <f>IFERROR(F152/$B$20,"")</f>
        <v>0</v>
      </c>
      <c r="H152" s="146">
        <f>'報廢－原因別分析'!AB20</f>
        <v>0</v>
      </c>
      <c r="I152" s="147">
        <f t="shared" ref="I152" si="20">IFERROR(H152/$B$20,"")</f>
        <v>0</v>
      </c>
      <c r="J152" s="146">
        <f>'報廢－原因別分析'!AC20</f>
        <v>1157.8499999999999</v>
      </c>
      <c r="K152" s="147">
        <f t="shared" ref="K152" si="21">IFERROR(J152/$B$20,"")</f>
        <v>8.8890625167663186E-3</v>
      </c>
      <c r="L152" s="146">
        <f>'報廢－原因別分析'!AD20</f>
        <v>20344.651000000002</v>
      </c>
      <c r="M152" s="147">
        <f>IFERROR(L152/$B$20,"")</f>
        <v>0.1561902445228591</v>
      </c>
    </row>
    <row r="153" spans="1:13" ht="19.350000000000001" customHeight="1">
      <c r="A153" s="260" t="s">
        <v>423</v>
      </c>
      <c r="B153" s="149">
        <f>日別報廢率總表!N92</f>
        <v>347005.49950000003</v>
      </c>
      <c r="C153" s="145">
        <f>B153/($B$148*1000)</f>
        <v>6.9093461896565398E-3</v>
      </c>
      <c r="D153" s="649"/>
      <c r="E153" s="148" t="s">
        <v>423</v>
      </c>
      <c r="F153" s="146">
        <f>'超用－原因別分析'!AA20</f>
        <v>0</v>
      </c>
      <c r="G153" s="147">
        <f>IFERROR(F153/$B$21,"")</f>
        <v>0</v>
      </c>
      <c r="H153" s="146">
        <f>'超用－原因別分析'!AB20</f>
        <v>0</v>
      </c>
      <c r="I153" s="147">
        <f>IFERROR(H153/$B$21,"")</f>
        <v>0</v>
      </c>
      <c r="J153" s="146">
        <f>'超用－原因別分析'!AC20</f>
        <v>0</v>
      </c>
      <c r="K153" s="147">
        <f>IFERROR(J153/$B$21,"")</f>
        <v>0</v>
      </c>
      <c r="L153" s="146">
        <f>'超用－原因別分析'!AD20</f>
        <v>97607.798099999956</v>
      </c>
      <c r="M153" s="147">
        <f>IFERROR(L153/$B$21,"")</f>
        <v>0.21349394134654298</v>
      </c>
    </row>
    <row r="154" spans="1:13" ht="15.75" customHeight="1">
      <c r="A154" s="256" t="s">
        <v>429</v>
      </c>
      <c r="B154" s="140" t="s">
        <v>447</v>
      </c>
      <c r="C154" s="255"/>
      <c r="D154" s="649"/>
      <c r="E154" s="646" t="s">
        <v>7</v>
      </c>
      <c r="F154" s="650">
        <v>5</v>
      </c>
      <c r="G154" s="650"/>
      <c r="H154" s="650">
        <v>6</v>
      </c>
      <c r="I154" s="650"/>
      <c r="J154" s="650">
        <v>7</v>
      </c>
      <c r="K154" s="650"/>
      <c r="L154" s="651">
        <v>8</v>
      </c>
      <c r="M154" s="651"/>
    </row>
    <row r="155" spans="1:13" ht="31.35" customHeight="1">
      <c r="A155" s="140" t="s">
        <v>431</v>
      </c>
      <c r="B155" s="140" t="s">
        <v>447</v>
      </c>
      <c r="C155" s="255"/>
      <c r="D155" s="649"/>
      <c r="E155" s="646"/>
      <c r="F155" s="642" t="s">
        <v>424</v>
      </c>
      <c r="G155" s="642"/>
      <c r="H155" s="642" t="s">
        <v>425</v>
      </c>
      <c r="I155" s="642"/>
      <c r="J155" s="642" t="s">
        <v>426</v>
      </c>
      <c r="K155" s="642"/>
      <c r="L155" s="643" t="s">
        <v>427</v>
      </c>
      <c r="M155" s="643"/>
    </row>
    <row r="156" spans="1:13" ht="15.75" customHeight="1">
      <c r="D156" s="649"/>
      <c r="E156" s="646"/>
      <c r="F156" s="170" t="s">
        <v>421</v>
      </c>
      <c r="G156" s="170" t="s">
        <v>36</v>
      </c>
      <c r="H156" s="170" t="s">
        <v>421</v>
      </c>
      <c r="I156" s="170" t="s">
        <v>36</v>
      </c>
      <c r="J156" s="170" t="s">
        <v>421</v>
      </c>
      <c r="K156" s="170" t="s">
        <v>36</v>
      </c>
      <c r="L156" s="170" t="s">
        <v>421</v>
      </c>
      <c r="M156" s="170" t="s">
        <v>36</v>
      </c>
    </row>
    <row r="157" spans="1:13" ht="19.350000000000001" customHeight="1">
      <c r="D157" s="649"/>
      <c r="E157" s="143" t="s">
        <v>422</v>
      </c>
      <c r="F157" s="146">
        <f>'報廢－原因別分析'!AE20</f>
        <v>2019.6321</v>
      </c>
      <c r="G157" s="147">
        <f>IFERROR(F157/$B$20,"")</f>
        <v>1.5505148333348919E-2</v>
      </c>
      <c r="H157" s="146">
        <f>'報廢－原因別分析'!AF20</f>
        <v>4326</v>
      </c>
      <c r="I157" s="147">
        <f t="shared" ref="I157" si="22">IFERROR(H157/$B$20,"")</f>
        <v>3.3211628835800054E-2</v>
      </c>
      <c r="J157" s="146">
        <f>'報廢－原因別分析'!AG20</f>
        <v>0</v>
      </c>
      <c r="K157" s="147">
        <f t="shared" ref="K157" si="23">IFERROR(J157/$B$20,"")</f>
        <v>0</v>
      </c>
      <c r="L157" s="146">
        <f>'報廢－原因別分析'!AH20</f>
        <v>0</v>
      </c>
      <c r="M157" s="147">
        <f t="shared" ref="M157" si="24">IFERROR(L157/$B$20,"")</f>
        <v>0</v>
      </c>
    </row>
    <row r="158" spans="1:13" ht="19.350000000000001" customHeight="1">
      <c r="D158" s="649"/>
      <c r="E158" s="148" t="s">
        <v>423</v>
      </c>
      <c r="F158" s="146">
        <f>'超用－原因別分析'!AE20</f>
        <v>30234.944400000004</v>
      </c>
      <c r="G158" s="147">
        <f>IFERROR(F158/$B$21,"")</f>
        <v>6.6131780165109497E-2</v>
      </c>
      <c r="H158" s="146">
        <f>'超用－原因別分析'!AF20</f>
        <v>13506.246199999983</v>
      </c>
      <c r="I158" s="147">
        <f>IFERROR(H158/$B$21,"")</f>
        <v>2.9541714803161478E-2</v>
      </c>
      <c r="J158" s="146">
        <f>'超用－原因別分析'!AG20</f>
        <v>0</v>
      </c>
      <c r="K158" s="147">
        <f>IFERROR(J158/$B$21,"")</f>
        <v>0</v>
      </c>
      <c r="L158" s="146">
        <f>'超用－原因別分析'!AH20</f>
        <v>0</v>
      </c>
      <c r="M158" s="147">
        <f>IFERROR(L158/$B$21,"")</f>
        <v>0</v>
      </c>
    </row>
  </sheetData>
  <mergeCells count="296"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7" zoomScaleNormal="60" zoomScaleSheetLayoutView="100" workbookViewId="0">
      <selection activeCell="T12" sqref="T12"/>
    </sheetView>
  </sheetViews>
  <sheetFormatPr defaultColWidth="12.5703125" defaultRowHeight="15.75" customHeight="1"/>
  <cols>
    <col min="1" max="1" width="5.42578125" style="140" customWidth="1"/>
    <col min="2" max="2" width="11.42578125" style="282" customWidth="1"/>
    <col min="3" max="3" width="4" style="283" customWidth="1"/>
    <col min="4" max="15" width="9.5703125" style="140" customWidth="1"/>
    <col min="16" max="16" width="55.42578125" style="140" customWidth="1"/>
    <col min="17" max="20" width="12.5703125" style="281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74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74" ht="15.75" customHeight="1">
      <c r="A3" s="645" t="s">
        <v>448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</row>
    <row r="4" spans="1:74" s="14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</row>
    <row r="5" spans="1:74" ht="15.75" customHeight="1">
      <c r="A5" s="647" t="s">
        <v>449</v>
      </c>
      <c r="B5" s="665">
        <v>1</v>
      </c>
      <c r="C5" s="665"/>
      <c r="D5" s="665">
        <v>2</v>
      </c>
      <c r="E5" s="665"/>
      <c r="F5" s="665">
        <v>3</v>
      </c>
      <c r="G5" s="665"/>
      <c r="H5" s="650">
        <v>4</v>
      </c>
      <c r="I5" s="650"/>
      <c r="J5" s="650">
        <v>5</v>
      </c>
      <c r="K5" s="650"/>
      <c r="L5" s="650">
        <v>6</v>
      </c>
      <c r="M5" s="650"/>
      <c r="N5" s="650">
        <v>7</v>
      </c>
      <c r="O5" s="650"/>
      <c r="P5" s="454">
        <v>8</v>
      </c>
    </row>
    <row r="6" spans="1:74" ht="15.75" customHeight="1">
      <c r="A6" s="647"/>
      <c r="B6" s="666" t="s">
        <v>417</v>
      </c>
      <c r="C6" s="666"/>
      <c r="D6" s="666" t="s">
        <v>450</v>
      </c>
      <c r="E6" s="666"/>
      <c r="F6" s="666" t="s">
        <v>419</v>
      </c>
      <c r="G6" s="666"/>
      <c r="H6" s="647" t="s">
        <v>428</v>
      </c>
      <c r="I6" s="647"/>
      <c r="J6" s="647" t="s">
        <v>424</v>
      </c>
      <c r="K6" s="647"/>
      <c r="L6" s="647" t="s">
        <v>425</v>
      </c>
      <c r="M6" s="647"/>
      <c r="N6" s="647" t="s">
        <v>426</v>
      </c>
      <c r="O6" s="647"/>
      <c r="P6" s="455" t="s">
        <v>451</v>
      </c>
    </row>
    <row r="8" spans="1:74" s="285" customFormat="1" ht="15.75" customHeight="1">
      <c r="A8" s="650" t="s">
        <v>449</v>
      </c>
      <c r="B8" s="650"/>
      <c r="C8" s="284" t="s">
        <v>358</v>
      </c>
      <c r="D8" s="667" t="s">
        <v>359</v>
      </c>
      <c r="E8" s="667"/>
      <c r="F8" s="667"/>
      <c r="G8" s="668" t="s">
        <v>452</v>
      </c>
      <c r="H8" s="669"/>
      <c r="I8" s="670"/>
      <c r="J8" s="284" t="s">
        <v>453</v>
      </c>
      <c r="K8" s="284" t="s">
        <v>23</v>
      </c>
      <c r="L8" s="284" t="s">
        <v>454</v>
      </c>
      <c r="M8" s="284" t="s">
        <v>421</v>
      </c>
      <c r="N8" s="284" t="s">
        <v>455</v>
      </c>
      <c r="O8" s="663" t="s">
        <v>364</v>
      </c>
      <c r="P8" s="663"/>
    </row>
    <row r="9" spans="1:74" ht="65.099999999999994" customHeight="1">
      <c r="A9" s="650">
        <v>1</v>
      </c>
      <c r="B9" s="672" t="s">
        <v>456</v>
      </c>
      <c r="C9" s="286">
        <v>1</v>
      </c>
      <c r="D9" s="287" t="s">
        <v>292</v>
      </c>
      <c r="E9" s="288"/>
      <c r="F9" s="289"/>
      <c r="G9" s="318" t="s">
        <v>457</v>
      </c>
      <c r="H9" s="288"/>
      <c r="I9" s="318"/>
      <c r="J9" s="286">
        <v>2.83</v>
      </c>
      <c r="K9" s="292">
        <v>2.7174484052532834E-2</v>
      </c>
      <c r="L9" s="286">
        <v>289.68</v>
      </c>
      <c r="M9" s="381">
        <f>L9*J9</f>
        <v>819.7944</v>
      </c>
      <c r="N9" s="293"/>
      <c r="O9" s="671" t="s">
        <v>458</v>
      </c>
      <c r="P9" s="671"/>
    </row>
    <row r="10" spans="1:74" ht="65.099999999999994" customHeight="1">
      <c r="A10" s="650"/>
      <c r="B10" s="672"/>
      <c r="C10" s="286">
        <v>2</v>
      </c>
      <c r="D10" s="287" t="s">
        <v>292</v>
      </c>
      <c r="E10" s="288"/>
      <c r="F10" s="289"/>
      <c r="G10" s="318" t="s">
        <v>459</v>
      </c>
      <c r="H10" s="288"/>
      <c r="I10" s="318"/>
      <c r="J10" s="286">
        <v>169.79</v>
      </c>
      <c r="K10" s="292">
        <v>2.8142589118198877E-2</v>
      </c>
      <c r="L10" s="286">
        <v>3</v>
      </c>
      <c r="M10" s="381">
        <f t="shared" ref="M10:M13" si="0">L10*J10</f>
        <v>509.37</v>
      </c>
      <c r="N10" s="293"/>
      <c r="O10" s="671" t="s">
        <v>460</v>
      </c>
      <c r="P10" s="67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</row>
    <row r="11" spans="1:74" ht="20.100000000000001" customHeight="1">
      <c r="A11" s="650"/>
      <c r="B11" s="672"/>
      <c r="C11" s="286">
        <v>3</v>
      </c>
      <c r="D11" s="287"/>
      <c r="E11" s="288"/>
      <c r="F11" s="289"/>
      <c r="G11" s="365"/>
      <c r="H11" s="366"/>
      <c r="I11" s="367"/>
      <c r="J11" s="286"/>
      <c r="K11" s="292"/>
      <c r="L11" s="286"/>
      <c r="M11" s="381">
        <f t="shared" si="0"/>
        <v>0</v>
      </c>
      <c r="N11" s="293"/>
      <c r="O11" s="661"/>
      <c r="P11" s="66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</row>
    <row r="12" spans="1:74" ht="20.100000000000001" customHeight="1">
      <c r="A12" s="650"/>
      <c r="B12" s="672"/>
      <c r="C12" s="286">
        <v>4</v>
      </c>
      <c r="D12" s="287"/>
      <c r="E12" s="288"/>
      <c r="F12" s="289"/>
      <c r="G12" s="365"/>
      <c r="H12" s="366"/>
      <c r="I12" s="367"/>
      <c r="J12" s="286"/>
      <c r="K12" s="292"/>
      <c r="L12" s="286"/>
      <c r="M12" s="381">
        <f t="shared" si="0"/>
        <v>0</v>
      </c>
      <c r="N12" s="293"/>
      <c r="O12" s="661"/>
      <c r="P12" s="66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</row>
    <row r="13" spans="1:74" ht="20.100000000000001" customHeight="1" thickBot="1">
      <c r="A13" s="650"/>
      <c r="B13" s="672"/>
      <c r="C13" s="286">
        <v>5</v>
      </c>
      <c r="D13" s="294"/>
      <c r="E13" s="295"/>
      <c r="F13" s="296"/>
      <c r="G13" s="365"/>
      <c r="H13" s="366"/>
      <c r="I13" s="367"/>
      <c r="J13" s="297"/>
      <c r="K13" s="298"/>
      <c r="L13" s="297"/>
      <c r="M13" s="382">
        <f t="shared" si="0"/>
        <v>0</v>
      </c>
      <c r="N13" s="293"/>
      <c r="O13" s="661"/>
      <c r="P13" s="66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</row>
    <row r="14" spans="1:74" ht="15.75" customHeight="1" thickTop="1">
      <c r="A14" s="650"/>
      <c r="B14" s="672"/>
      <c r="C14" s="673"/>
      <c r="D14" s="674"/>
      <c r="E14" s="674"/>
      <c r="F14" s="674"/>
      <c r="G14" s="674"/>
      <c r="H14" s="674"/>
      <c r="I14" s="675"/>
      <c r="J14" s="299" t="s">
        <v>461</v>
      </c>
      <c r="K14" s="402">
        <f>M14/'生產管理報表 7-1(月)'!$B$9</f>
        <v>2.5476140100066593E-3</v>
      </c>
      <c r="L14" s="299" t="s">
        <v>462</v>
      </c>
      <c r="M14" s="456">
        <f>SUM(M9:M13)</f>
        <v>1329.1644000000001</v>
      </c>
      <c r="N14" s="662"/>
      <c r="O14" s="662"/>
      <c r="P14" s="662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</row>
    <row r="15" spans="1:74" ht="15.75" customHeight="1"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</row>
    <row r="16" spans="1:74" ht="15.75" customHeight="1">
      <c r="A16" s="650" t="s">
        <v>449</v>
      </c>
      <c r="B16" s="650"/>
      <c r="C16" s="302" t="s">
        <v>358</v>
      </c>
      <c r="D16" s="676" t="s">
        <v>359</v>
      </c>
      <c r="E16" s="677"/>
      <c r="F16" s="678"/>
      <c r="G16" s="668" t="s">
        <v>452</v>
      </c>
      <c r="H16" s="669"/>
      <c r="I16" s="670"/>
      <c r="J16" s="304" t="s">
        <v>453</v>
      </c>
      <c r="K16" s="304" t="s">
        <v>23</v>
      </c>
      <c r="L16" s="304" t="s">
        <v>454</v>
      </c>
      <c r="M16" s="304" t="s">
        <v>421</v>
      </c>
      <c r="N16" s="284" t="s">
        <v>455</v>
      </c>
      <c r="O16" s="663" t="s">
        <v>364</v>
      </c>
      <c r="P16" s="663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</row>
    <row r="17" spans="1:35" ht="20.100000000000001" customHeight="1">
      <c r="A17" s="650">
        <v>2</v>
      </c>
      <c r="B17" s="672" t="s">
        <v>463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293"/>
      <c r="O17" s="671"/>
      <c r="P17" s="67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</row>
    <row r="18" spans="1:35" ht="20.100000000000001" customHeight="1">
      <c r="A18" s="650"/>
      <c r="B18" s="672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293"/>
      <c r="O18" s="671"/>
      <c r="P18" s="67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</row>
    <row r="19" spans="1:35" ht="20.100000000000001" customHeight="1">
      <c r="A19" s="650"/>
      <c r="B19" s="672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293"/>
      <c r="O19" s="661"/>
      <c r="P19" s="66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</row>
    <row r="20" spans="1:35" ht="20.100000000000001" customHeight="1">
      <c r="A20" s="650"/>
      <c r="B20" s="672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293"/>
      <c r="O20" s="661"/>
      <c r="P20" s="66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</row>
    <row r="21" spans="1:35" ht="20.100000000000001" customHeight="1" thickBot="1">
      <c r="A21" s="650"/>
      <c r="B21" s="672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293"/>
      <c r="O21" s="661"/>
      <c r="P21" s="66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</row>
    <row r="22" spans="1:35" ht="15.75" customHeight="1" thickTop="1">
      <c r="A22" s="650"/>
      <c r="B22" s="672"/>
      <c r="C22" s="673"/>
      <c r="D22" s="674"/>
      <c r="E22" s="674"/>
      <c r="F22" s="674"/>
      <c r="G22" s="674"/>
      <c r="H22" s="674"/>
      <c r="I22" s="675"/>
      <c r="J22" s="299" t="s">
        <v>461</v>
      </c>
      <c r="K22" s="402">
        <f>M22/'生產管理報表 7-1(月)'!$B$9</f>
        <v>0</v>
      </c>
      <c r="L22" s="299" t="s">
        <v>462</v>
      </c>
      <c r="M22" s="300">
        <f>SUM(M17:M21)</f>
        <v>0</v>
      </c>
      <c r="N22" s="662"/>
      <c r="O22" s="662"/>
      <c r="P22" s="662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</row>
    <row r="23" spans="1:35" ht="15.75" customHeight="1"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</row>
    <row r="24" spans="1:35" ht="15.75" customHeight="1">
      <c r="A24" s="650" t="s">
        <v>449</v>
      </c>
      <c r="B24" s="650"/>
      <c r="C24" s="302" t="s">
        <v>358</v>
      </c>
      <c r="D24" s="676" t="s">
        <v>359</v>
      </c>
      <c r="E24" s="677"/>
      <c r="F24" s="678"/>
      <c r="G24" s="668" t="s">
        <v>452</v>
      </c>
      <c r="H24" s="669"/>
      <c r="I24" s="670"/>
      <c r="J24" s="303" t="s">
        <v>453</v>
      </c>
      <c r="K24" s="304" t="s">
        <v>23</v>
      </c>
      <c r="L24" s="304" t="s">
        <v>454</v>
      </c>
      <c r="M24" s="304" t="s">
        <v>421</v>
      </c>
      <c r="N24" s="284" t="s">
        <v>455</v>
      </c>
      <c r="O24" s="663" t="s">
        <v>364</v>
      </c>
      <c r="P24" s="663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</row>
    <row r="25" spans="1:35" ht="39.950000000000003" customHeight="1">
      <c r="A25" s="650">
        <v>3</v>
      </c>
      <c r="B25" s="672" t="s">
        <v>464</v>
      </c>
      <c r="C25" s="306">
        <v>1</v>
      </c>
      <c r="D25" s="287" t="s">
        <v>316</v>
      </c>
      <c r="E25" s="288"/>
      <c r="F25" s="289"/>
      <c r="G25" s="367" t="s">
        <v>465</v>
      </c>
      <c r="H25" s="366"/>
      <c r="I25" s="367"/>
      <c r="J25" s="319">
        <v>13.949999999999998</v>
      </c>
      <c r="K25" s="308">
        <v>5.9861450493842606E-3</v>
      </c>
      <c r="L25" s="307">
        <v>544</v>
      </c>
      <c r="M25" s="384">
        <f t="shared" ref="M25:M29" si="2">L25*J25</f>
        <v>7588.7999999999984</v>
      </c>
      <c r="N25" s="293"/>
      <c r="O25" s="671" t="s">
        <v>466</v>
      </c>
      <c r="P25" s="67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</row>
    <row r="26" spans="1:35" ht="20.100000000000001" customHeight="1">
      <c r="A26" s="650"/>
      <c r="B26" s="672"/>
      <c r="C26" s="306">
        <v>2</v>
      </c>
      <c r="D26" s="287"/>
      <c r="E26" s="288"/>
      <c r="F26" s="289"/>
      <c r="G26" s="365"/>
      <c r="H26" s="366"/>
      <c r="I26" s="367"/>
      <c r="J26" s="319"/>
      <c r="K26" s="308"/>
      <c r="L26" s="307"/>
      <c r="M26" s="384">
        <f t="shared" si="2"/>
        <v>0</v>
      </c>
      <c r="N26" s="293"/>
      <c r="O26" s="671"/>
      <c r="P26" s="671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</row>
    <row r="27" spans="1:35" ht="20.100000000000001" customHeight="1">
      <c r="A27" s="650"/>
      <c r="B27" s="672"/>
      <c r="C27" s="306">
        <v>3</v>
      </c>
      <c r="D27" s="287"/>
      <c r="E27" s="288"/>
      <c r="F27" s="289"/>
      <c r="G27" s="365"/>
      <c r="H27" s="366"/>
      <c r="I27" s="367"/>
      <c r="J27" s="319"/>
      <c r="K27" s="308"/>
      <c r="L27" s="307"/>
      <c r="M27" s="384">
        <f t="shared" si="2"/>
        <v>0</v>
      </c>
      <c r="N27" s="293"/>
      <c r="O27" s="661"/>
      <c r="P27" s="66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</row>
    <row r="28" spans="1:35" ht="20.100000000000001" customHeight="1">
      <c r="A28" s="650"/>
      <c r="B28" s="672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4">
        <f t="shared" si="2"/>
        <v>0</v>
      </c>
      <c r="N28" s="293"/>
      <c r="O28" s="661"/>
      <c r="P28" s="66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</row>
    <row r="29" spans="1:35" ht="20.100000000000001" customHeight="1" thickBot="1">
      <c r="A29" s="650"/>
      <c r="B29" s="672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4">
        <f t="shared" si="2"/>
        <v>0</v>
      </c>
      <c r="N29" s="293"/>
      <c r="O29" s="661"/>
      <c r="P29" s="66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</row>
    <row r="30" spans="1:35" ht="15.75" customHeight="1" thickTop="1">
      <c r="A30" s="650"/>
      <c r="B30" s="672"/>
      <c r="C30" s="673"/>
      <c r="D30" s="674"/>
      <c r="E30" s="674"/>
      <c r="F30" s="674"/>
      <c r="G30" s="674"/>
      <c r="H30" s="674"/>
      <c r="I30" s="675"/>
      <c r="J30" s="324" t="s">
        <v>461</v>
      </c>
      <c r="K30" s="402">
        <f>M30/'生產管理報表 7-1(月)'!$B$9</f>
        <v>1.4545479249322755E-2</v>
      </c>
      <c r="L30" s="324" t="s">
        <v>462</v>
      </c>
      <c r="M30" s="385">
        <f>SUM(M25:M29)</f>
        <v>7588.7999999999984</v>
      </c>
      <c r="N30" s="662"/>
      <c r="O30" s="662"/>
      <c r="P30" s="662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T31" sqref="T31"/>
    </sheetView>
  </sheetViews>
  <sheetFormatPr defaultColWidth="12.5703125" defaultRowHeight="15.75" customHeight="1"/>
  <cols>
    <col min="1" max="1" width="5.42578125" style="339" customWidth="1"/>
    <col min="2" max="2" width="11.42578125" style="348" customWidth="1"/>
    <col min="3" max="3" width="4" style="349" customWidth="1"/>
    <col min="4" max="4" width="9.5703125" style="339" customWidth="1"/>
    <col min="5" max="5" width="10.28515625" style="339" customWidth="1"/>
    <col min="6" max="15" width="9.5703125" style="339" customWidth="1"/>
    <col min="16" max="16" width="38" style="339" customWidth="1"/>
    <col min="17" max="16384" width="12.5703125" style="339"/>
  </cols>
  <sheetData>
    <row r="1" spans="1:20" s="140" customFormat="1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20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20" s="140" customFormat="1" ht="15.75" customHeight="1">
      <c r="A3" s="645" t="s">
        <v>448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41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20" s="140" customFormat="1" ht="15.75" customHeight="1">
      <c r="A5" s="686" t="s">
        <v>449</v>
      </c>
      <c r="B5" s="653">
        <v>1</v>
      </c>
      <c r="C5" s="654"/>
      <c r="D5" s="653">
        <v>2</v>
      </c>
      <c r="E5" s="654"/>
      <c r="F5" s="653">
        <v>3</v>
      </c>
      <c r="G5" s="654"/>
      <c r="H5" s="679">
        <v>4</v>
      </c>
      <c r="I5" s="680"/>
      <c r="J5" s="679">
        <v>5</v>
      </c>
      <c r="K5" s="680"/>
      <c r="L5" s="679">
        <v>6</v>
      </c>
      <c r="M5" s="680"/>
      <c r="N5" s="679">
        <v>7</v>
      </c>
      <c r="O5" s="680"/>
      <c r="P5" s="386">
        <v>8</v>
      </c>
    </row>
    <row r="6" spans="1:20" s="140" customFormat="1" ht="15.75" customHeight="1">
      <c r="A6" s="687"/>
      <c r="B6" s="683" t="s">
        <v>417</v>
      </c>
      <c r="C6" s="684"/>
      <c r="D6" s="683" t="s">
        <v>450</v>
      </c>
      <c r="E6" s="684"/>
      <c r="F6" s="683" t="s">
        <v>419</v>
      </c>
      <c r="G6" s="684"/>
      <c r="H6" s="681" t="s">
        <v>428</v>
      </c>
      <c r="I6" s="682"/>
      <c r="J6" s="681" t="s">
        <v>424</v>
      </c>
      <c r="K6" s="682"/>
      <c r="L6" s="681" t="s">
        <v>425</v>
      </c>
      <c r="M6" s="682"/>
      <c r="N6" s="681" t="s">
        <v>426</v>
      </c>
      <c r="O6" s="682"/>
      <c r="P6" s="387" t="s">
        <v>451</v>
      </c>
    </row>
    <row r="7" spans="1:20" s="140" customFormat="1" ht="15.75" customHeight="1">
      <c r="B7" s="282"/>
      <c r="C7" s="283"/>
    </row>
    <row r="8" spans="1:20" s="328" customFormat="1" ht="15.75" customHeight="1">
      <c r="A8" s="688" t="s">
        <v>449</v>
      </c>
      <c r="B8" s="689"/>
      <c r="C8" s="325" t="s">
        <v>358</v>
      </c>
      <c r="D8" s="690" t="s">
        <v>359</v>
      </c>
      <c r="E8" s="691"/>
      <c r="F8" s="692"/>
      <c r="G8" s="693" t="s">
        <v>452</v>
      </c>
      <c r="H8" s="694"/>
      <c r="I8" s="695"/>
      <c r="J8" s="326" t="s">
        <v>453</v>
      </c>
      <c r="K8" s="326" t="s">
        <v>23</v>
      </c>
      <c r="L8" s="326" t="s">
        <v>454</v>
      </c>
      <c r="M8" s="327" t="s">
        <v>421</v>
      </c>
      <c r="N8" s="327" t="s">
        <v>455</v>
      </c>
      <c r="O8" s="696" t="s">
        <v>364</v>
      </c>
      <c r="P8" s="697"/>
      <c r="R8" s="403"/>
      <c r="S8" s="404"/>
    </row>
    <row r="9" spans="1:20" s="349" customFormat="1" ht="60" customHeight="1">
      <c r="A9" s="698">
        <v>4</v>
      </c>
      <c r="B9" s="701" t="s">
        <v>428</v>
      </c>
      <c r="C9" s="329">
        <v>1</v>
      </c>
      <c r="D9" s="287" t="s">
        <v>467</v>
      </c>
      <c r="E9" s="288"/>
      <c r="F9" s="289"/>
      <c r="G9" s="290" t="s">
        <v>468</v>
      </c>
      <c r="H9" s="291"/>
      <c r="I9" s="290"/>
      <c r="J9" s="369">
        <v>248.45999999999998</v>
      </c>
      <c r="K9" s="370">
        <v>4.488812615429618E-2</v>
      </c>
      <c r="L9" s="371">
        <v>25.650000000000002</v>
      </c>
      <c r="M9" s="381">
        <f t="shared" ref="M9:M13" si="0">L9*J9</f>
        <v>6372.9989999999998</v>
      </c>
      <c r="N9" s="371"/>
      <c r="O9" s="704" t="s">
        <v>469</v>
      </c>
      <c r="P9" s="705"/>
      <c r="R9" s="405"/>
      <c r="S9" s="405"/>
    </row>
    <row r="10" spans="1:20" s="349" customFormat="1" ht="60" customHeight="1">
      <c r="A10" s="699"/>
      <c r="B10" s="702"/>
      <c r="C10" s="329">
        <v>2</v>
      </c>
      <c r="D10" s="457" t="s">
        <v>470</v>
      </c>
      <c r="E10" s="288"/>
      <c r="F10" s="289"/>
      <c r="G10" s="290" t="s">
        <v>471</v>
      </c>
      <c r="H10" s="291"/>
      <c r="I10" s="290"/>
      <c r="J10" s="369">
        <v>122.81999999999995</v>
      </c>
      <c r="K10" s="370">
        <v>3.2627171361202363E-2</v>
      </c>
      <c r="L10" s="371">
        <v>46.140000000000008</v>
      </c>
      <c r="M10" s="381">
        <f t="shared" si="0"/>
        <v>5666.9147999999986</v>
      </c>
      <c r="N10" s="371"/>
      <c r="O10" s="706" t="s">
        <v>472</v>
      </c>
      <c r="P10" s="707"/>
      <c r="R10" s="405"/>
      <c r="S10" s="405"/>
    </row>
    <row r="11" spans="1:20" s="349" customFormat="1" ht="60" customHeight="1">
      <c r="A11" s="699"/>
      <c r="B11" s="702"/>
      <c r="C11" s="329">
        <v>3</v>
      </c>
      <c r="D11" s="287" t="s">
        <v>467</v>
      </c>
      <c r="E11" s="288"/>
      <c r="F11" s="289"/>
      <c r="G11" s="290" t="s">
        <v>473</v>
      </c>
      <c r="H11" s="291"/>
      <c r="I11" s="290"/>
      <c r="J11" s="369">
        <v>157.86999999999998</v>
      </c>
      <c r="K11" s="370">
        <v>1.1090687002559385E-2</v>
      </c>
      <c r="L11" s="371">
        <v>33.32</v>
      </c>
      <c r="M11" s="381">
        <f>L11*J11</f>
        <v>5260.2283999999991</v>
      </c>
      <c r="N11" s="371"/>
      <c r="O11" s="706" t="s">
        <v>474</v>
      </c>
      <c r="P11" s="707"/>
      <c r="R11" s="405"/>
      <c r="S11" s="403"/>
    </row>
    <row r="12" spans="1:20" s="349" customFormat="1" ht="60" customHeight="1">
      <c r="A12" s="699"/>
      <c r="B12" s="702"/>
      <c r="C12" s="329">
        <v>4</v>
      </c>
      <c r="D12" s="294" t="s">
        <v>346</v>
      </c>
      <c r="E12" s="288"/>
      <c r="F12" s="289"/>
      <c r="G12" s="290" t="s">
        <v>475</v>
      </c>
      <c r="H12" s="291"/>
      <c r="I12" s="290"/>
      <c r="J12" s="369">
        <v>210.74</v>
      </c>
      <c r="K12" s="370">
        <v>4.1179583212036616E-2</v>
      </c>
      <c r="L12" s="371">
        <v>23.610000000000003</v>
      </c>
      <c r="M12" s="381">
        <f t="shared" si="0"/>
        <v>4975.5714000000007</v>
      </c>
      <c r="N12" s="371"/>
      <c r="O12" s="706" t="s">
        <v>476</v>
      </c>
      <c r="P12" s="707"/>
      <c r="R12" s="405"/>
      <c r="S12" s="403"/>
    </row>
    <row r="13" spans="1:20" s="349" customFormat="1" ht="60" customHeight="1" thickBot="1">
      <c r="A13" s="699"/>
      <c r="B13" s="702"/>
      <c r="C13" s="329">
        <v>5</v>
      </c>
      <c r="D13" s="287" t="s">
        <v>292</v>
      </c>
      <c r="E13" s="295"/>
      <c r="F13" s="296"/>
      <c r="G13" s="290" t="s">
        <v>459</v>
      </c>
      <c r="H13" s="291"/>
      <c r="I13" s="290"/>
      <c r="J13" s="373">
        <v>169.79</v>
      </c>
      <c r="K13" s="314">
        <v>3.7498569965453227E-2</v>
      </c>
      <c r="L13" s="375">
        <v>20.91</v>
      </c>
      <c r="M13" s="381">
        <f t="shared" si="0"/>
        <v>3550.3089</v>
      </c>
      <c r="N13" s="371"/>
      <c r="O13" s="708" t="s">
        <v>477</v>
      </c>
      <c r="P13" s="709"/>
      <c r="R13" s="406"/>
      <c r="S13" s="403"/>
      <c r="T13" s="339"/>
    </row>
    <row r="14" spans="1:20" ht="15.75" customHeight="1" thickTop="1" thickBot="1">
      <c r="A14" s="700"/>
      <c r="B14" s="703"/>
      <c r="C14" s="710"/>
      <c r="D14" s="711"/>
      <c r="E14" s="711"/>
      <c r="F14" s="711"/>
      <c r="G14" s="711"/>
      <c r="H14" s="711"/>
      <c r="I14" s="712"/>
      <c r="J14" s="346" t="s">
        <v>461</v>
      </c>
      <c r="K14" s="402">
        <f>M14/'生產管理報表 7-1(月)'!$B$9</f>
        <v>4.9500826792943896E-2</v>
      </c>
      <c r="L14" s="347" t="s">
        <v>462</v>
      </c>
      <c r="M14" s="393">
        <f>SUM(M9:M13)</f>
        <v>25826.022499999999</v>
      </c>
      <c r="N14" s="713"/>
      <c r="O14" s="714"/>
      <c r="P14" s="715"/>
      <c r="R14" s="403"/>
      <c r="S14" s="403"/>
    </row>
    <row r="15" spans="1:20" ht="15.75" customHeight="1" thickTop="1">
      <c r="M15" s="388"/>
      <c r="S15" s="403"/>
    </row>
    <row r="16" spans="1:20" ht="15.75" customHeight="1">
      <c r="A16" s="688" t="s">
        <v>449</v>
      </c>
      <c r="B16" s="689"/>
      <c r="C16" s="325" t="s">
        <v>358</v>
      </c>
      <c r="D16" s="690" t="s">
        <v>359</v>
      </c>
      <c r="E16" s="691"/>
      <c r="F16" s="692"/>
      <c r="G16" s="693" t="s">
        <v>452</v>
      </c>
      <c r="H16" s="694"/>
      <c r="I16" s="695"/>
      <c r="J16" s="326" t="s">
        <v>453</v>
      </c>
      <c r="K16" s="326" t="s">
        <v>23</v>
      </c>
      <c r="L16" s="326" t="s">
        <v>454</v>
      </c>
      <c r="M16" s="389" t="s">
        <v>421</v>
      </c>
      <c r="N16" s="327" t="s">
        <v>455</v>
      </c>
      <c r="O16" s="696" t="s">
        <v>364</v>
      </c>
      <c r="P16" s="697"/>
      <c r="S16" s="404"/>
      <c r="T16" s="349"/>
    </row>
    <row r="17" spans="1:20" s="349" customFormat="1" ht="39.950000000000003" customHeight="1">
      <c r="A17" s="698">
        <v>5</v>
      </c>
      <c r="B17" s="716" t="s">
        <v>478</v>
      </c>
      <c r="C17" s="329">
        <v>1</v>
      </c>
      <c r="D17" s="287" t="s">
        <v>467</v>
      </c>
      <c r="E17" s="288"/>
      <c r="F17" s="289"/>
      <c r="G17" s="357" t="s">
        <v>479</v>
      </c>
      <c r="H17" s="356"/>
      <c r="I17" s="357"/>
      <c r="J17" s="369">
        <v>147.43000000000004</v>
      </c>
      <c r="K17" s="370">
        <v>3.0879009299099127E-3</v>
      </c>
      <c r="L17" s="371">
        <v>31.650000000000006</v>
      </c>
      <c r="M17" s="381">
        <f t="shared" ref="M17:M21" si="1">L17*J17</f>
        <v>4666.1595000000016</v>
      </c>
      <c r="N17" s="371"/>
      <c r="O17" s="719" t="s">
        <v>480</v>
      </c>
      <c r="P17" s="720"/>
      <c r="S17" s="403"/>
    </row>
    <row r="18" spans="1:20" s="349" customFormat="1" ht="39.950000000000003" customHeight="1">
      <c r="A18" s="699"/>
      <c r="B18" s="717"/>
      <c r="C18" s="329">
        <v>2</v>
      </c>
      <c r="D18" s="287" t="s">
        <v>292</v>
      </c>
      <c r="E18" s="288"/>
      <c r="F18" s="289"/>
      <c r="G18" s="357" t="s">
        <v>457</v>
      </c>
      <c r="H18" s="356"/>
      <c r="I18" s="357"/>
      <c r="J18" s="369">
        <v>2.83</v>
      </c>
      <c r="K18" s="370">
        <v>3.4232365311783253E-2</v>
      </c>
      <c r="L18" s="371">
        <v>1618.6999999999998</v>
      </c>
      <c r="M18" s="381">
        <f t="shared" si="1"/>
        <v>4580.9209999999994</v>
      </c>
      <c r="N18" s="371"/>
      <c r="O18" s="721" t="s">
        <v>481</v>
      </c>
      <c r="P18" s="722"/>
      <c r="S18" s="339"/>
      <c r="T18" s="339"/>
    </row>
    <row r="19" spans="1:20" ht="39.950000000000003" customHeight="1">
      <c r="A19" s="699"/>
      <c r="B19" s="717"/>
      <c r="C19" s="329">
        <v>3</v>
      </c>
      <c r="D19" s="330" t="s">
        <v>470</v>
      </c>
      <c r="E19" s="331"/>
      <c r="F19" s="332"/>
      <c r="G19" s="335" t="s">
        <v>471</v>
      </c>
      <c r="H19" s="334"/>
      <c r="I19" s="335"/>
      <c r="J19" s="336">
        <v>122.82</v>
      </c>
      <c r="K19" s="337">
        <v>0.16662582700318548</v>
      </c>
      <c r="L19" s="338">
        <v>27.2</v>
      </c>
      <c r="M19" s="390">
        <f t="shared" si="1"/>
        <v>3340.7039999999997</v>
      </c>
      <c r="N19" s="338"/>
      <c r="O19" s="723" t="s">
        <v>482</v>
      </c>
      <c r="P19" s="724"/>
    </row>
    <row r="20" spans="1:20" ht="39.950000000000003" customHeight="1">
      <c r="A20" s="699"/>
      <c r="B20" s="717"/>
      <c r="C20" s="329">
        <v>4</v>
      </c>
      <c r="D20" s="330" t="s">
        <v>306</v>
      </c>
      <c r="E20" s="331"/>
      <c r="F20" s="332"/>
      <c r="G20" s="335" t="s">
        <v>483</v>
      </c>
      <c r="H20" s="334"/>
      <c r="I20" s="335"/>
      <c r="J20" s="336">
        <v>96</v>
      </c>
      <c r="K20" s="337">
        <v>3.1626161651961915E-2</v>
      </c>
      <c r="L20" s="338">
        <v>20.05</v>
      </c>
      <c r="M20" s="390">
        <f t="shared" si="1"/>
        <v>1924.8000000000002</v>
      </c>
      <c r="N20" s="338"/>
      <c r="O20" s="706" t="s">
        <v>484</v>
      </c>
      <c r="P20" s="707"/>
    </row>
    <row r="21" spans="1:20" ht="39.950000000000003" customHeight="1" thickBot="1">
      <c r="A21" s="699"/>
      <c r="B21" s="717"/>
      <c r="C21" s="329">
        <v>5</v>
      </c>
      <c r="D21" s="340" t="s">
        <v>346</v>
      </c>
      <c r="E21" s="341"/>
      <c r="F21" s="342"/>
      <c r="G21" s="335" t="s">
        <v>485</v>
      </c>
      <c r="H21" s="334"/>
      <c r="I21" s="335"/>
      <c r="J21" s="343">
        <v>1.23</v>
      </c>
      <c r="K21" s="314">
        <v>5.5712037551529515E-2</v>
      </c>
      <c r="L21" s="345">
        <v>1138</v>
      </c>
      <c r="M21" s="390">
        <f t="shared" si="1"/>
        <v>1399.74</v>
      </c>
      <c r="N21" s="338"/>
      <c r="O21" s="721" t="s">
        <v>486</v>
      </c>
      <c r="P21" s="722"/>
      <c r="R21" s="407"/>
    </row>
    <row r="22" spans="1:20" ht="15.75" customHeight="1" thickTop="1" thickBot="1">
      <c r="A22" s="700"/>
      <c r="B22" s="718"/>
      <c r="C22" s="725"/>
      <c r="D22" s="726"/>
      <c r="E22" s="726"/>
      <c r="F22" s="726"/>
      <c r="G22" s="726"/>
      <c r="H22" s="726"/>
      <c r="I22" s="727"/>
      <c r="J22" s="346" t="s">
        <v>461</v>
      </c>
      <c r="K22" s="402">
        <f>M22/'生產管理報表 7-1(月)'!$B$9</f>
        <v>3.0499207493047669E-2</v>
      </c>
      <c r="L22" s="347" t="s">
        <v>462</v>
      </c>
      <c r="M22" s="393">
        <f>SUM(M17:M21)</f>
        <v>15912.324500000001</v>
      </c>
      <c r="N22" s="713"/>
      <c r="O22" s="714"/>
      <c r="P22" s="715"/>
      <c r="R22" s="403"/>
    </row>
    <row r="23" spans="1:20" ht="15.75" customHeight="1" thickTop="1">
      <c r="M23" s="388"/>
      <c r="R23" s="403"/>
    </row>
    <row r="24" spans="1:20" ht="15.75" customHeight="1">
      <c r="A24" s="688" t="s">
        <v>449</v>
      </c>
      <c r="B24" s="689"/>
      <c r="C24" s="354" t="s">
        <v>358</v>
      </c>
      <c r="D24" s="728" t="s">
        <v>359</v>
      </c>
      <c r="E24" s="729"/>
      <c r="F24" s="730"/>
      <c r="G24" s="731" t="s">
        <v>452</v>
      </c>
      <c r="H24" s="732"/>
      <c r="I24" s="733"/>
      <c r="J24" s="355" t="s">
        <v>453</v>
      </c>
      <c r="K24" s="326" t="s">
        <v>23</v>
      </c>
      <c r="L24" s="326" t="s">
        <v>454</v>
      </c>
      <c r="M24" s="389" t="s">
        <v>421</v>
      </c>
      <c r="N24" s="327" t="s">
        <v>455</v>
      </c>
      <c r="O24" s="696" t="s">
        <v>364</v>
      </c>
      <c r="P24" s="697"/>
      <c r="R24" s="403"/>
    </row>
    <row r="25" spans="1:20" ht="15.75" customHeight="1">
      <c r="A25" s="698">
        <v>6</v>
      </c>
      <c r="B25" s="716" t="s">
        <v>487</v>
      </c>
      <c r="C25" s="329">
        <v>1</v>
      </c>
      <c r="D25" s="330" t="s">
        <v>182</v>
      </c>
      <c r="E25" s="331"/>
      <c r="F25" s="332"/>
      <c r="G25" s="335" t="s">
        <v>488</v>
      </c>
      <c r="H25" s="334"/>
      <c r="I25" s="335"/>
      <c r="J25" s="336">
        <v>15.449999999999992</v>
      </c>
      <c r="K25" s="337">
        <v>1.5743745332228099E-2</v>
      </c>
      <c r="L25" s="338">
        <v>1426</v>
      </c>
      <c r="M25" s="390">
        <f t="shared" ref="M25" si="2">L25*J25</f>
        <v>22031.69999999999</v>
      </c>
      <c r="N25" s="338"/>
      <c r="O25" s="708" t="s">
        <v>489</v>
      </c>
      <c r="P25" s="709"/>
    </row>
    <row r="26" spans="1:20" ht="15.75" customHeight="1">
      <c r="A26" s="699"/>
      <c r="B26" s="717"/>
      <c r="C26" s="329">
        <v>2</v>
      </c>
      <c r="D26" s="330"/>
      <c r="E26" s="331"/>
      <c r="F26" s="332"/>
      <c r="G26" s="333"/>
      <c r="H26" s="334"/>
      <c r="I26" s="335"/>
      <c r="J26" s="336"/>
      <c r="K26" s="337"/>
      <c r="L26" s="338"/>
      <c r="M26" s="390">
        <v>0</v>
      </c>
      <c r="N26" s="338"/>
      <c r="O26" s="350"/>
      <c r="P26" s="351"/>
    </row>
    <row r="27" spans="1:20" ht="15.75" customHeight="1">
      <c r="A27" s="699"/>
      <c r="B27" s="717"/>
      <c r="C27" s="329">
        <v>3</v>
      </c>
      <c r="D27" s="330"/>
      <c r="E27" s="331"/>
      <c r="F27" s="332"/>
      <c r="G27" s="333"/>
      <c r="H27" s="334"/>
      <c r="I27" s="335"/>
      <c r="J27" s="336"/>
      <c r="K27" s="337"/>
      <c r="L27" s="338"/>
      <c r="M27" s="390">
        <v>0</v>
      </c>
      <c r="N27" s="338"/>
      <c r="O27" s="350"/>
      <c r="P27" s="351"/>
    </row>
    <row r="28" spans="1:20" ht="15.75" customHeight="1">
      <c r="A28" s="699"/>
      <c r="B28" s="717"/>
      <c r="C28" s="329">
        <v>4</v>
      </c>
      <c r="D28" s="330"/>
      <c r="E28" s="331"/>
      <c r="F28" s="332"/>
      <c r="G28" s="333"/>
      <c r="H28" s="334"/>
      <c r="I28" s="335"/>
      <c r="J28" s="336"/>
      <c r="K28" s="337"/>
      <c r="L28" s="338"/>
      <c r="M28" s="390">
        <v>0</v>
      </c>
      <c r="N28" s="338"/>
      <c r="O28" s="350"/>
      <c r="P28" s="351"/>
    </row>
    <row r="29" spans="1:20" ht="15.75" customHeight="1" thickBot="1">
      <c r="A29" s="699"/>
      <c r="B29" s="717"/>
      <c r="C29" s="329">
        <v>5</v>
      </c>
      <c r="D29" s="340"/>
      <c r="E29" s="341"/>
      <c r="F29" s="342"/>
      <c r="G29" s="333"/>
      <c r="H29" s="334"/>
      <c r="I29" s="335"/>
      <c r="J29" s="343"/>
      <c r="K29" s="453"/>
      <c r="L29" s="345"/>
      <c r="M29" s="390">
        <v>0</v>
      </c>
      <c r="N29" s="338"/>
      <c r="O29" s="352"/>
      <c r="P29" s="353"/>
    </row>
    <row r="30" spans="1:20" ht="15.75" customHeight="1" thickTop="1" thickBot="1">
      <c r="A30" s="700"/>
      <c r="B30" s="718"/>
      <c r="C30" s="725"/>
      <c r="D30" s="726"/>
      <c r="E30" s="726"/>
      <c r="F30" s="726"/>
      <c r="G30" s="726"/>
      <c r="H30" s="726"/>
      <c r="I30" s="727"/>
      <c r="J30" s="346" t="s">
        <v>461</v>
      </c>
      <c r="K30" s="402">
        <f>M30/'生產管理報表 7-1(月)'!$B$9</f>
        <v>4.2228235712800981E-2</v>
      </c>
      <c r="L30" s="347" t="s">
        <v>462</v>
      </c>
      <c r="M30" s="393">
        <f>SUM(M25:M29)</f>
        <v>22031.69999999999</v>
      </c>
      <c r="N30" s="713"/>
      <c r="O30" s="714"/>
      <c r="P30" s="715"/>
    </row>
    <row r="31" spans="1:20" ht="15.75" customHeight="1" thickTop="1">
      <c r="M31" s="388"/>
    </row>
    <row r="32" spans="1:20" ht="15.75" customHeight="1">
      <c r="A32" s="688" t="s">
        <v>449</v>
      </c>
      <c r="B32" s="689"/>
      <c r="C32" s="354" t="s">
        <v>358</v>
      </c>
      <c r="D32" s="728" t="s">
        <v>359</v>
      </c>
      <c r="E32" s="729"/>
      <c r="F32" s="730"/>
      <c r="G32" s="731" t="s">
        <v>452</v>
      </c>
      <c r="H32" s="732"/>
      <c r="I32" s="733"/>
      <c r="J32" s="355" t="s">
        <v>453</v>
      </c>
      <c r="K32" s="326" t="s">
        <v>23</v>
      </c>
      <c r="L32" s="326" t="s">
        <v>454</v>
      </c>
      <c r="M32" s="389" t="s">
        <v>421</v>
      </c>
      <c r="N32" s="327" t="s">
        <v>455</v>
      </c>
      <c r="O32" s="696" t="s">
        <v>364</v>
      </c>
      <c r="P32" s="697"/>
    </row>
    <row r="33" spans="1:16" ht="15.75" customHeight="1">
      <c r="A33" s="698">
        <v>7</v>
      </c>
      <c r="B33" s="734" t="s">
        <v>490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90">
        <f t="shared" ref="M33:M35" si="3">L33*J33</f>
        <v>0</v>
      </c>
      <c r="N33" s="338"/>
      <c r="O33" s="737"/>
      <c r="P33" s="738"/>
    </row>
    <row r="34" spans="1:16" ht="15.75" customHeight="1">
      <c r="A34" s="699"/>
      <c r="B34" s="735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90">
        <f t="shared" si="3"/>
        <v>0</v>
      </c>
      <c r="N34" s="338"/>
      <c r="O34" s="739"/>
      <c r="P34" s="740"/>
    </row>
    <row r="35" spans="1:16" ht="15.75" customHeight="1">
      <c r="A35" s="699"/>
      <c r="B35" s="735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90">
        <f t="shared" si="3"/>
        <v>0</v>
      </c>
      <c r="N35" s="338"/>
      <c r="O35" s="739"/>
      <c r="P35" s="740"/>
    </row>
    <row r="36" spans="1:16" ht="15.75" customHeight="1">
      <c r="A36" s="699"/>
      <c r="B36" s="735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91">
        <v>0</v>
      </c>
      <c r="N36" s="338"/>
      <c r="O36" s="350"/>
      <c r="P36" s="351"/>
    </row>
    <row r="37" spans="1:16" ht="15.75" customHeight="1" thickBot="1">
      <c r="A37" s="699"/>
      <c r="B37" s="735"/>
      <c r="C37" s="329">
        <v>5</v>
      </c>
      <c r="D37" s="340"/>
      <c r="E37" s="341"/>
      <c r="F37" s="342"/>
      <c r="G37" s="333"/>
      <c r="H37" s="334"/>
      <c r="I37" s="335"/>
      <c r="J37" s="343"/>
      <c r="K37" s="314"/>
      <c r="L37" s="345"/>
      <c r="M37" s="392">
        <v>0</v>
      </c>
      <c r="N37" s="338"/>
      <c r="O37" s="352"/>
      <c r="P37" s="353"/>
    </row>
    <row r="38" spans="1:16" ht="15.75" customHeight="1" thickTop="1" thickBot="1">
      <c r="A38" s="700"/>
      <c r="B38" s="736"/>
      <c r="C38" s="725"/>
      <c r="D38" s="726"/>
      <c r="E38" s="726"/>
      <c r="F38" s="726"/>
      <c r="G38" s="726"/>
      <c r="H38" s="726"/>
      <c r="I38" s="727"/>
      <c r="J38" s="346" t="s">
        <v>461</v>
      </c>
      <c r="K38" s="402">
        <f>M38/'生產管理報表 7-1(月)'!$B$9</f>
        <v>0</v>
      </c>
      <c r="L38" s="347" t="s">
        <v>462</v>
      </c>
      <c r="M38" s="393">
        <f>SUM(M33:M37)</f>
        <v>0</v>
      </c>
      <c r="N38" s="713"/>
      <c r="O38" s="714"/>
      <c r="P38" s="715"/>
    </row>
    <row r="39" spans="1:16" ht="15.75" customHeight="1" thickTop="1"/>
    <row r="44" spans="1:16" ht="15.75" customHeight="1">
      <c r="O44" s="339" ph="1"/>
      <c r="P44" s="339" ph="1"/>
    </row>
    <row r="46" spans="1:16" ht="15.75" customHeight="1">
      <c r="O46" s="339" ph="1"/>
      <c r="P46" s="339" ph="1"/>
    </row>
    <row r="47" spans="1:16" ht="15.75" customHeight="1">
      <c r="O47" s="339" ph="1"/>
      <c r="P47" s="339" ph="1"/>
    </row>
    <row r="117" spans="15:16" ht="15.75" customHeight="1">
      <c r="O117" s="339" ph="1"/>
      <c r="P117" s="339" ph="1"/>
    </row>
    <row r="119" spans="15:16" ht="15.75" customHeight="1">
      <c r="O119" s="339" ph="1"/>
      <c r="P119" s="339" ph="1"/>
    </row>
    <row r="120" spans="15:16" ht="15.75" customHeight="1">
      <c r="O120" s="339" ph="1"/>
      <c r="P120" s="339" ph="1"/>
    </row>
    <row r="153" spans="15:16" ht="15.75" customHeight="1">
      <c r="O153" s="339" ph="1"/>
      <c r="P153" s="339" ph="1"/>
    </row>
    <row r="155" spans="15:16" ht="15.75" customHeight="1">
      <c r="O155" s="339" ph="1"/>
      <c r="P155" s="339" ph="1"/>
    </row>
    <row r="156" spans="15:16" ht="15.75" customHeight="1">
      <c r="O156" s="339" ph="1"/>
      <c r="P156" s="339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0" customWidth="1"/>
    <col min="2" max="2" width="11.42578125" style="282" customWidth="1"/>
    <col min="3" max="3" width="4" style="283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1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</row>
    <row r="2" spans="1:75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</row>
    <row r="3" spans="1:75" ht="15.75" customHeight="1">
      <c r="A3" s="645" t="s">
        <v>491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</row>
    <row r="4" spans="1:75" s="14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</row>
    <row r="5" spans="1:75" ht="15.75" customHeight="1">
      <c r="A5" s="647" t="s">
        <v>449</v>
      </c>
      <c r="B5" s="665">
        <v>1</v>
      </c>
      <c r="C5" s="665"/>
      <c r="D5" s="665">
        <v>2</v>
      </c>
      <c r="E5" s="665"/>
      <c r="F5" s="665">
        <v>3</v>
      </c>
      <c r="G5" s="665"/>
      <c r="H5" s="650">
        <v>4</v>
      </c>
      <c r="I5" s="650"/>
      <c r="J5" s="650">
        <v>5</v>
      </c>
      <c r="K5" s="650"/>
      <c r="L5" s="650">
        <v>6</v>
      </c>
      <c r="M5" s="650"/>
      <c r="N5" s="650">
        <v>7</v>
      </c>
      <c r="O5" s="650"/>
      <c r="P5" s="650">
        <v>8</v>
      </c>
      <c r="Q5" s="650"/>
    </row>
    <row r="6" spans="1:75" ht="15.75" customHeight="1">
      <c r="A6" s="647"/>
      <c r="B6" s="666" t="s">
        <v>417</v>
      </c>
      <c r="C6" s="666"/>
      <c r="D6" s="666" t="s">
        <v>450</v>
      </c>
      <c r="E6" s="666"/>
      <c r="F6" s="666" t="s">
        <v>419</v>
      </c>
      <c r="G6" s="666"/>
      <c r="H6" s="647" t="s">
        <v>428</v>
      </c>
      <c r="I6" s="647"/>
      <c r="J6" s="647" t="s">
        <v>424</v>
      </c>
      <c r="K6" s="647"/>
      <c r="L6" s="647" t="s">
        <v>425</v>
      </c>
      <c r="M6" s="647"/>
      <c r="N6" s="647" t="s">
        <v>426</v>
      </c>
      <c r="O6" s="647"/>
      <c r="P6" s="741" t="s">
        <v>451</v>
      </c>
      <c r="Q6" s="647"/>
    </row>
    <row r="8" spans="1:75" s="285" customFormat="1" ht="15.75" customHeight="1">
      <c r="A8" s="650" t="s">
        <v>449</v>
      </c>
      <c r="B8" s="650"/>
      <c r="C8" s="284" t="s">
        <v>358</v>
      </c>
      <c r="D8" s="667" t="s">
        <v>359</v>
      </c>
      <c r="E8" s="667"/>
      <c r="F8" s="667"/>
      <c r="G8" s="668" t="s">
        <v>452</v>
      </c>
      <c r="H8" s="669"/>
      <c r="I8" s="670"/>
      <c r="J8" s="284" t="s">
        <v>453</v>
      </c>
      <c r="K8" s="284" t="s">
        <v>23</v>
      </c>
      <c r="L8" s="284" t="s">
        <v>454</v>
      </c>
      <c r="M8" s="284" t="s">
        <v>421</v>
      </c>
      <c r="N8" s="284" t="s">
        <v>455</v>
      </c>
      <c r="O8" s="663" t="s">
        <v>364</v>
      </c>
      <c r="P8" s="663"/>
    </row>
    <row r="9" spans="1:75" ht="24.95" customHeight="1">
      <c r="A9" s="650">
        <v>1</v>
      </c>
      <c r="B9" s="672" t="s">
        <v>456</v>
      </c>
      <c r="C9" s="286">
        <v>1</v>
      </c>
      <c r="D9" s="287"/>
      <c r="E9" s="288"/>
      <c r="F9" s="289"/>
      <c r="G9" s="318"/>
      <c r="H9" s="288"/>
      <c r="I9" s="318"/>
      <c r="J9" s="286"/>
      <c r="K9" s="292"/>
      <c r="L9" s="286"/>
      <c r="M9" s="381">
        <f>L9*J9</f>
        <v>0</v>
      </c>
      <c r="N9" s="293"/>
      <c r="O9" s="704"/>
      <c r="P9" s="705"/>
    </row>
    <row r="10" spans="1:75" ht="24.95" customHeight="1">
      <c r="A10" s="650"/>
      <c r="B10" s="672"/>
      <c r="C10" s="286">
        <v>2</v>
      </c>
      <c r="D10" s="287"/>
      <c r="E10" s="288"/>
      <c r="F10" s="289"/>
      <c r="G10" s="287"/>
      <c r="H10" s="288"/>
      <c r="I10" s="318"/>
      <c r="J10" s="286"/>
      <c r="K10" s="292"/>
      <c r="L10" s="286"/>
      <c r="M10" s="381">
        <f t="shared" ref="M10:M13" si="0">L10*J10</f>
        <v>0</v>
      </c>
      <c r="N10" s="293"/>
      <c r="O10" s="742"/>
      <c r="P10" s="743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</row>
    <row r="11" spans="1:75" ht="24.95" customHeight="1">
      <c r="A11" s="650"/>
      <c r="B11" s="672"/>
      <c r="C11" s="286">
        <v>3</v>
      </c>
      <c r="D11" s="287"/>
      <c r="E11" s="288"/>
      <c r="F11" s="289"/>
      <c r="G11" s="365"/>
      <c r="H11" s="366"/>
      <c r="I11" s="367"/>
      <c r="J11" s="286"/>
      <c r="K11" s="292"/>
      <c r="L11" s="286"/>
      <c r="M11" s="381">
        <f t="shared" si="0"/>
        <v>0</v>
      </c>
      <c r="N11" s="293"/>
      <c r="O11" s="742"/>
      <c r="P11" s="743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</row>
    <row r="12" spans="1:75" ht="24.95" customHeight="1">
      <c r="A12" s="650"/>
      <c r="B12" s="672"/>
      <c r="C12" s="286">
        <v>4</v>
      </c>
      <c r="D12" s="287"/>
      <c r="E12" s="288"/>
      <c r="F12" s="289"/>
      <c r="G12" s="318"/>
      <c r="H12" s="288"/>
      <c r="I12" s="318"/>
      <c r="J12" s="286"/>
      <c r="K12" s="292"/>
      <c r="L12" s="286"/>
      <c r="M12" s="381">
        <f t="shared" si="0"/>
        <v>0</v>
      </c>
      <c r="N12" s="293"/>
      <c r="O12" s="742"/>
      <c r="P12" s="743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</row>
    <row r="13" spans="1:75" ht="24.95" customHeight="1" thickBot="1">
      <c r="A13" s="650"/>
      <c r="B13" s="672"/>
      <c r="C13" s="286">
        <v>5</v>
      </c>
      <c r="D13" s="294"/>
      <c r="E13" s="295"/>
      <c r="F13" s="296"/>
      <c r="G13" s="357"/>
      <c r="H13" s="356"/>
      <c r="I13" s="357"/>
      <c r="J13" s="297"/>
      <c r="K13" s="298"/>
      <c r="L13" s="297"/>
      <c r="M13" s="382">
        <f t="shared" si="0"/>
        <v>0</v>
      </c>
      <c r="N13" s="293"/>
      <c r="O13" s="742"/>
      <c r="P13" s="743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</row>
    <row r="14" spans="1:75" ht="15.75" customHeight="1" thickTop="1">
      <c r="A14" s="650"/>
      <c r="B14" s="672"/>
      <c r="C14" s="673"/>
      <c r="D14" s="674"/>
      <c r="E14" s="674"/>
      <c r="F14" s="674"/>
      <c r="G14" s="674"/>
      <c r="H14" s="674"/>
      <c r="I14" s="675"/>
      <c r="J14" s="299" t="s">
        <v>461</v>
      </c>
      <c r="K14" s="402">
        <f>M14/'生產管理報表 7-1(月)'!$B$10</f>
        <v>0</v>
      </c>
      <c r="L14" s="299" t="s">
        <v>462</v>
      </c>
      <c r="M14" s="383">
        <f>SUM(M9:M13)</f>
        <v>0</v>
      </c>
      <c r="N14" s="744"/>
      <c r="O14" s="745"/>
      <c r="P14" s="746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</row>
    <row r="15" spans="1:75" ht="15.75" customHeight="1"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</row>
    <row r="16" spans="1:75" ht="15.75" customHeight="1">
      <c r="A16" s="650" t="s">
        <v>449</v>
      </c>
      <c r="B16" s="650"/>
      <c r="C16" s="302" t="s">
        <v>358</v>
      </c>
      <c r="D16" s="676" t="s">
        <v>359</v>
      </c>
      <c r="E16" s="677"/>
      <c r="F16" s="678"/>
      <c r="G16" s="668" t="s">
        <v>452</v>
      </c>
      <c r="H16" s="669"/>
      <c r="I16" s="670"/>
      <c r="J16" s="304" t="s">
        <v>453</v>
      </c>
      <c r="K16" s="304" t="s">
        <v>23</v>
      </c>
      <c r="L16" s="304" t="s">
        <v>454</v>
      </c>
      <c r="M16" s="304" t="s">
        <v>421</v>
      </c>
      <c r="N16" s="305" t="s">
        <v>455</v>
      </c>
      <c r="O16" s="747" t="s">
        <v>364</v>
      </c>
      <c r="P16" s="748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</row>
    <row r="17" spans="1:36" ht="20.100000000000001" customHeight="1">
      <c r="A17" s="650">
        <v>2</v>
      </c>
      <c r="B17" s="672" t="s">
        <v>463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310"/>
      <c r="O17" s="749"/>
      <c r="P17" s="750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</row>
    <row r="18" spans="1:36" ht="20.100000000000001" customHeight="1">
      <c r="A18" s="650"/>
      <c r="B18" s="672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310"/>
      <c r="O18" s="749"/>
      <c r="P18" s="750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</row>
    <row r="19" spans="1:36" ht="20.100000000000001" customHeight="1">
      <c r="A19" s="650"/>
      <c r="B19" s="672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310"/>
      <c r="O19" s="749"/>
      <c r="P19" s="750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pans="1:36" ht="20.100000000000001" customHeight="1">
      <c r="A20" s="650"/>
      <c r="B20" s="672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310"/>
      <c r="O20" s="749"/>
      <c r="P20" s="750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pans="1:36" ht="20.100000000000001" customHeight="1" thickBot="1">
      <c r="A21" s="650"/>
      <c r="B21" s="672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316"/>
      <c r="O21" s="749"/>
      <c r="P21" s="750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pans="1:36" ht="15.75" customHeight="1" thickTop="1">
      <c r="A22" s="650"/>
      <c r="B22" s="672"/>
      <c r="C22" s="673"/>
      <c r="D22" s="674"/>
      <c r="E22" s="674"/>
      <c r="F22" s="674"/>
      <c r="G22" s="674"/>
      <c r="H22" s="674"/>
      <c r="I22" s="675"/>
      <c r="J22" s="299" t="s">
        <v>461</v>
      </c>
      <c r="K22" s="402">
        <f>M22/'生產管理報表 7-1(月)'!$B$10</f>
        <v>0</v>
      </c>
      <c r="L22" s="299" t="s">
        <v>462</v>
      </c>
      <c r="M22" s="300">
        <f>SUM(M17:M21)</f>
        <v>0</v>
      </c>
      <c r="N22" s="751"/>
      <c r="O22" s="752"/>
      <c r="P22" s="753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pans="1:36" ht="15.75" customHeight="1"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pans="1:36" ht="15.75" customHeight="1">
      <c r="A24" s="650" t="s">
        <v>449</v>
      </c>
      <c r="B24" s="650"/>
      <c r="C24" s="302" t="s">
        <v>358</v>
      </c>
      <c r="D24" s="676" t="s">
        <v>359</v>
      </c>
      <c r="E24" s="677"/>
      <c r="F24" s="678"/>
      <c r="G24" s="668" t="s">
        <v>452</v>
      </c>
      <c r="H24" s="669"/>
      <c r="I24" s="670"/>
      <c r="J24" s="303" t="s">
        <v>453</v>
      </c>
      <c r="K24" s="304" t="s">
        <v>23</v>
      </c>
      <c r="L24" s="304" t="s">
        <v>454</v>
      </c>
      <c r="M24" s="304" t="s">
        <v>421</v>
      </c>
      <c r="N24" s="305" t="s">
        <v>455</v>
      </c>
      <c r="O24" s="759" t="s">
        <v>364</v>
      </c>
      <c r="P24" s="760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</row>
    <row r="25" spans="1:36" ht="24.95" customHeight="1">
      <c r="A25" s="650">
        <v>3</v>
      </c>
      <c r="B25" s="672" t="s">
        <v>464</v>
      </c>
      <c r="C25" s="306">
        <v>1</v>
      </c>
      <c r="D25" s="287"/>
      <c r="E25" s="288"/>
      <c r="F25" s="289"/>
      <c r="G25" s="318"/>
      <c r="H25" s="288"/>
      <c r="I25" s="318"/>
      <c r="J25" s="319"/>
      <c r="K25" s="308"/>
      <c r="L25" s="307"/>
      <c r="M25" s="384">
        <f t="shared" ref="M25:M29" si="2">L25*J25</f>
        <v>0</v>
      </c>
      <c r="N25" s="320"/>
      <c r="O25" s="754"/>
      <c r="P25" s="755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</row>
    <row r="26" spans="1:36" ht="24.95" customHeight="1">
      <c r="A26" s="650"/>
      <c r="B26" s="672"/>
      <c r="C26" s="306">
        <v>2</v>
      </c>
      <c r="D26" s="287"/>
      <c r="E26" s="288"/>
      <c r="F26" s="289"/>
      <c r="G26" s="318"/>
      <c r="H26" s="288"/>
      <c r="I26" s="318"/>
      <c r="J26" s="319"/>
      <c r="K26" s="308"/>
      <c r="L26" s="307"/>
      <c r="M26" s="384">
        <f t="shared" si="2"/>
        <v>0</v>
      </c>
      <c r="N26" s="320"/>
      <c r="O26" s="754"/>
      <c r="P26" s="755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6" ht="24.95" customHeight="1">
      <c r="A27" s="650"/>
      <c r="B27" s="672"/>
      <c r="C27" s="306">
        <v>3</v>
      </c>
      <c r="D27" s="287"/>
      <c r="E27" s="288"/>
      <c r="F27" s="289"/>
      <c r="G27" s="287"/>
      <c r="H27" s="288"/>
      <c r="I27" s="318"/>
      <c r="J27" s="319"/>
      <c r="K27" s="308"/>
      <c r="L27" s="307"/>
      <c r="M27" s="384">
        <f t="shared" si="2"/>
        <v>0</v>
      </c>
      <c r="N27" s="320"/>
      <c r="O27" s="754"/>
      <c r="P27" s="755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</row>
    <row r="28" spans="1:36" ht="24.95" customHeight="1">
      <c r="A28" s="650"/>
      <c r="B28" s="672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4">
        <f t="shared" si="2"/>
        <v>0</v>
      </c>
      <c r="N28" s="320"/>
      <c r="O28" s="754"/>
      <c r="P28" s="755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</row>
    <row r="29" spans="1:36" ht="24.95" customHeight="1" thickBot="1">
      <c r="A29" s="650"/>
      <c r="B29" s="672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4">
        <f t="shared" si="2"/>
        <v>0</v>
      </c>
      <c r="N29" s="320"/>
      <c r="O29" s="754"/>
      <c r="P29" s="755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</row>
    <row r="30" spans="1:36" ht="15.75" customHeight="1" thickTop="1">
      <c r="A30" s="650"/>
      <c r="B30" s="672"/>
      <c r="C30" s="673"/>
      <c r="D30" s="674"/>
      <c r="E30" s="674"/>
      <c r="F30" s="674"/>
      <c r="G30" s="674"/>
      <c r="H30" s="674"/>
      <c r="I30" s="675"/>
      <c r="J30" s="324" t="s">
        <v>461</v>
      </c>
      <c r="K30" s="402">
        <f>M30/'生產管理報表 7-1(月)'!$B$10</f>
        <v>0</v>
      </c>
      <c r="L30" s="324" t="s">
        <v>462</v>
      </c>
      <c r="M30" s="385">
        <f>SUM(M25:M29)</f>
        <v>0</v>
      </c>
      <c r="N30" s="756"/>
      <c r="O30" s="757"/>
      <c r="P30" s="758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O13" sqref="O13:P13"/>
    </sheetView>
  </sheetViews>
  <sheetFormatPr defaultColWidth="12.5703125" defaultRowHeight="15.75" customHeight="1"/>
  <cols>
    <col min="1" max="1" width="5.42578125" style="339" customWidth="1"/>
    <col min="2" max="2" width="11.42578125" style="348" customWidth="1"/>
    <col min="3" max="3" width="4" style="349" customWidth="1"/>
    <col min="4" max="4" width="9.5703125" style="339" customWidth="1"/>
    <col min="5" max="5" width="10.28515625" style="339" customWidth="1"/>
    <col min="6" max="15" width="9.5703125" style="339" customWidth="1"/>
    <col min="16" max="16" width="35.42578125" style="339" customWidth="1"/>
    <col min="17" max="16384" width="12.5703125" style="339"/>
  </cols>
  <sheetData>
    <row r="1" spans="1:20" s="140" customFormat="1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20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20" s="140" customFormat="1" ht="15.75" customHeight="1">
      <c r="A3" s="645" t="s">
        <v>491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41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20" s="140" customFormat="1" ht="15.75" customHeight="1">
      <c r="A5" s="686" t="s">
        <v>449</v>
      </c>
      <c r="B5" s="653">
        <v>1</v>
      </c>
      <c r="C5" s="654"/>
      <c r="D5" s="653">
        <v>2</v>
      </c>
      <c r="E5" s="654"/>
      <c r="F5" s="653">
        <v>3</v>
      </c>
      <c r="G5" s="654"/>
      <c r="H5" s="679">
        <v>4</v>
      </c>
      <c r="I5" s="680"/>
      <c r="J5" s="679">
        <v>5</v>
      </c>
      <c r="K5" s="680"/>
      <c r="L5" s="679">
        <v>6</v>
      </c>
      <c r="M5" s="680"/>
      <c r="N5" s="679">
        <v>7</v>
      </c>
      <c r="O5" s="680"/>
      <c r="P5" s="386">
        <v>8</v>
      </c>
    </row>
    <row r="6" spans="1:20" s="140" customFormat="1" ht="15.75" customHeight="1">
      <c r="A6" s="687"/>
      <c r="B6" s="683" t="s">
        <v>417</v>
      </c>
      <c r="C6" s="684"/>
      <c r="D6" s="683" t="s">
        <v>450</v>
      </c>
      <c r="E6" s="684"/>
      <c r="F6" s="683" t="s">
        <v>419</v>
      </c>
      <c r="G6" s="684"/>
      <c r="H6" s="681" t="s">
        <v>428</v>
      </c>
      <c r="I6" s="682"/>
      <c r="J6" s="681" t="s">
        <v>424</v>
      </c>
      <c r="K6" s="682"/>
      <c r="L6" s="681" t="s">
        <v>425</v>
      </c>
      <c r="M6" s="682"/>
      <c r="N6" s="681" t="s">
        <v>426</v>
      </c>
      <c r="O6" s="682"/>
      <c r="P6" s="387" t="s">
        <v>451</v>
      </c>
    </row>
    <row r="7" spans="1:20" s="140" customFormat="1" ht="15.75" customHeight="1">
      <c r="B7" s="282"/>
      <c r="C7" s="283"/>
    </row>
    <row r="8" spans="1:20" s="328" customFormat="1" ht="15.75" customHeight="1">
      <c r="A8" s="688" t="s">
        <v>449</v>
      </c>
      <c r="B8" s="689"/>
      <c r="C8" s="325" t="s">
        <v>358</v>
      </c>
      <c r="D8" s="690" t="s">
        <v>359</v>
      </c>
      <c r="E8" s="691"/>
      <c r="F8" s="692"/>
      <c r="G8" s="693" t="s">
        <v>452</v>
      </c>
      <c r="H8" s="694"/>
      <c r="I8" s="695"/>
      <c r="J8" s="326" t="s">
        <v>453</v>
      </c>
      <c r="K8" s="326" t="s">
        <v>23</v>
      </c>
      <c r="L8" s="326" t="s">
        <v>454</v>
      </c>
      <c r="M8" s="327" t="s">
        <v>421</v>
      </c>
      <c r="N8" s="327" t="s">
        <v>455</v>
      </c>
      <c r="O8" s="696" t="s">
        <v>364</v>
      </c>
      <c r="P8" s="697"/>
      <c r="R8" s="403"/>
      <c r="S8" s="404"/>
    </row>
    <row r="9" spans="1:20" s="349" customFormat="1" ht="60" customHeight="1">
      <c r="A9" s="698">
        <v>4</v>
      </c>
      <c r="B9" s="701" t="s">
        <v>428</v>
      </c>
      <c r="C9" s="329">
        <v>1</v>
      </c>
      <c r="D9" s="287" t="s">
        <v>492</v>
      </c>
      <c r="E9" s="288"/>
      <c r="F9" s="289"/>
      <c r="G9" s="290" t="s">
        <v>493</v>
      </c>
      <c r="H9" s="291"/>
      <c r="I9" s="290"/>
      <c r="J9" s="369">
        <v>190.86999999999995</v>
      </c>
      <c r="K9" s="370">
        <v>0</v>
      </c>
      <c r="L9" s="371">
        <v>237.75000000000009</v>
      </c>
      <c r="M9" s="381">
        <f t="shared" ref="M9:M13" si="0">L9*J9</f>
        <v>45379.342500000006</v>
      </c>
      <c r="N9" s="371"/>
      <c r="O9" s="706" t="s">
        <v>494</v>
      </c>
      <c r="P9" s="707"/>
      <c r="R9" s="405"/>
      <c r="S9" s="405"/>
    </row>
    <row r="10" spans="1:20" s="349" customFormat="1" ht="60" customHeight="1">
      <c r="A10" s="699"/>
      <c r="B10" s="702"/>
      <c r="C10" s="329">
        <v>2</v>
      </c>
      <c r="D10" s="287" t="s">
        <v>289</v>
      </c>
      <c r="E10" s="288"/>
      <c r="F10" s="289"/>
      <c r="G10" s="290" t="s">
        <v>495</v>
      </c>
      <c r="H10" s="291"/>
      <c r="I10" s="290"/>
      <c r="J10" s="369">
        <v>692.59</v>
      </c>
      <c r="K10" s="370">
        <v>0</v>
      </c>
      <c r="L10" s="371">
        <v>63.889999999999986</v>
      </c>
      <c r="M10" s="381">
        <f t="shared" si="0"/>
        <v>44249.575099999995</v>
      </c>
      <c r="N10" s="371"/>
      <c r="O10" s="706" t="s">
        <v>496</v>
      </c>
      <c r="P10" s="707"/>
      <c r="R10" s="405"/>
      <c r="S10" s="405"/>
    </row>
    <row r="11" spans="1:20" s="349" customFormat="1" ht="60" customHeight="1">
      <c r="A11" s="699"/>
      <c r="B11" s="702"/>
      <c r="C11" s="329">
        <v>3</v>
      </c>
      <c r="D11" s="287" t="s">
        <v>292</v>
      </c>
      <c r="E11" s="288"/>
      <c r="F11" s="289"/>
      <c r="G11" s="290" t="s">
        <v>497</v>
      </c>
      <c r="H11" s="291"/>
      <c r="I11" s="290"/>
      <c r="J11" s="369">
        <v>411.36999999999995</v>
      </c>
      <c r="K11" s="370">
        <v>0</v>
      </c>
      <c r="L11" s="371">
        <v>96.67</v>
      </c>
      <c r="M11" s="381">
        <f t="shared" si="0"/>
        <v>39767.137899999994</v>
      </c>
      <c r="N11" s="371"/>
      <c r="O11" s="706" t="s">
        <v>498</v>
      </c>
      <c r="P11" s="707"/>
      <c r="R11" s="405"/>
      <c r="S11" s="403"/>
    </row>
    <row r="12" spans="1:20" s="349" customFormat="1" ht="60" customHeight="1">
      <c r="A12" s="699"/>
      <c r="B12" s="702"/>
      <c r="C12" s="329">
        <v>4</v>
      </c>
      <c r="D12" s="294" t="s">
        <v>316</v>
      </c>
      <c r="E12" s="288"/>
      <c r="F12" s="289"/>
      <c r="G12" s="290" t="s">
        <v>499</v>
      </c>
      <c r="H12" s="291"/>
      <c r="I12" s="290"/>
      <c r="J12" s="369">
        <v>94.569999999999965</v>
      </c>
      <c r="K12" s="370">
        <v>1.3935927431706371E-3</v>
      </c>
      <c r="L12" s="371">
        <v>388.03999999999985</v>
      </c>
      <c r="M12" s="381">
        <f t="shared" si="0"/>
        <v>36696.942799999975</v>
      </c>
      <c r="N12" s="371"/>
      <c r="O12" s="706" t="s">
        <v>500</v>
      </c>
      <c r="P12" s="707"/>
      <c r="R12" s="405"/>
      <c r="S12" s="403"/>
    </row>
    <row r="13" spans="1:20" s="349" customFormat="1" ht="60" customHeight="1" thickBot="1">
      <c r="A13" s="699"/>
      <c r="B13" s="702"/>
      <c r="C13" s="329">
        <v>5</v>
      </c>
      <c r="D13" s="287" t="s">
        <v>501</v>
      </c>
      <c r="E13" s="295"/>
      <c r="F13" s="296"/>
      <c r="G13" s="290" t="s">
        <v>502</v>
      </c>
      <c r="H13" s="291"/>
      <c r="I13" s="290"/>
      <c r="J13" s="373">
        <v>426.68999999999994</v>
      </c>
      <c r="K13" s="314">
        <v>1.1737089201877935E-3</v>
      </c>
      <c r="L13" s="375">
        <v>59.169999999999987</v>
      </c>
      <c r="M13" s="381">
        <f t="shared" si="0"/>
        <v>25247.247299999992</v>
      </c>
      <c r="N13" s="371"/>
      <c r="O13" s="706" t="s">
        <v>503</v>
      </c>
      <c r="P13" s="707"/>
      <c r="R13" s="406"/>
      <c r="S13" s="403"/>
      <c r="T13" s="339"/>
    </row>
    <row r="14" spans="1:20" ht="15.75" customHeight="1" thickTop="1" thickBot="1">
      <c r="A14" s="700"/>
      <c r="B14" s="703"/>
      <c r="C14" s="710"/>
      <c r="D14" s="711"/>
      <c r="E14" s="711"/>
      <c r="F14" s="711"/>
      <c r="G14" s="711"/>
      <c r="H14" s="711"/>
      <c r="I14" s="712"/>
      <c r="J14" s="346" t="s">
        <v>461</v>
      </c>
      <c r="K14" s="402">
        <f>M14/'生產管理報表 7-1(月)'!$B$10</f>
        <v>0.12596335891565244</v>
      </c>
      <c r="L14" s="347" t="s">
        <v>462</v>
      </c>
      <c r="M14" s="393">
        <f>SUM(M9:M13)</f>
        <v>191340.24559999997</v>
      </c>
      <c r="N14" s="713"/>
      <c r="O14" s="714"/>
      <c r="P14" s="715"/>
      <c r="R14" s="403"/>
      <c r="S14" s="403"/>
    </row>
    <row r="15" spans="1:20" ht="15.75" customHeight="1" thickTop="1">
      <c r="M15" s="388"/>
      <c r="S15" s="403"/>
    </row>
    <row r="16" spans="1:20" ht="15.75" customHeight="1">
      <c r="A16" s="688" t="s">
        <v>449</v>
      </c>
      <c r="B16" s="689"/>
      <c r="C16" s="325" t="s">
        <v>358</v>
      </c>
      <c r="D16" s="690" t="s">
        <v>359</v>
      </c>
      <c r="E16" s="691"/>
      <c r="F16" s="692"/>
      <c r="G16" s="693" t="s">
        <v>452</v>
      </c>
      <c r="H16" s="694"/>
      <c r="I16" s="695"/>
      <c r="J16" s="326" t="s">
        <v>453</v>
      </c>
      <c r="K16" s="326" t="s">
        <v>23</v>
      </c>
      <c r="L16" s="326" t="s">
        <v>454</v>
      </c>
      <c r="M16" s="389" t="s">
        <v>421</v>
      </c>
      <c r="N16" s="327" t="s">
        <v>455</v>
      </c>
      <c r="O16" s="696" t="s">
        <v>364</v>
      </c>
      <c r="P16" s="697"/>
      <c r="S16" s="404"/>
      <c r="T16" s="349"/>
    </row>
    <row r="17" spans="1:20" s="349" customFormat="1" ht="24.95" customHeight="1">
      <c r="A17" s="698">
        <v>5</v>
      </c>
      <c r="B17" s="716" t="s">
        <v>478</v>
      </c>
      <c r="C17" s="329">
        <v>1</v>
      </c>
      <c r="D17" s="287" t="s">
        <v>467</v>
      </c>
      <c r="E17" s="288"/>
      <c r="F17" s="289"/>
      <c r="G17" s="357" t="s">
        <v>479</v>
      </c>
      <c r="H17" s="356"/>
      <c r="I17" s="357"/>
      <c r="J17" s="369">
        <v>147.42999999999995</v>
      </c>
      <c r="K17" s="370">
        <v>1.5455850478241844E-3</v>
      </c>
      <c r="L17" s="371">
        <v>732.28</v>
      </c>
      <c r="M17" s="381">
        <f t="shared" ref="M17:M19" si="1">L17*J17</f>
        <v>107960.04039999995</v>
      </c>
      <c r="N17" s="371"/>
      <c r="O17" s="719" t="s">
        <v>504</v>
      </c>
      <c r="P17" s="720"/>
      <c r="S17" s="403"/>
    </row>
    <row r="18" spans="1:20" s="349" customFormat="1" ht="24.95" customHeight="1">
      <c r="A18" s="699"/>
      <c r="B18" s="717"/>
      <c r="C18" s="329">
        <v>2</v>
      </c>
      <c r="D18" s="287"/>
      <c r="E18" s="288"/>
      <c r="F18" s="289"/>
      <c r="G18" s="333"/>
      <c r="H18" s="334"/>
      <c r="I18" s="335"/>
      <c r="J18" s="369"/>
      <c r="K18" s="370"/>
      <c r="L18" s="371"/>
      <c r="M18" s="381">
        <f t="shared" si="1"/>
        <v>0</v>
      </c>
      <c r="N18" s="371"/>
      <c r="O18" s="721"/>
      <c r="P18" s="722"/>
      <c r="S18" s="339"/>
      <c r="T18" s="339"/>
    </row>
    <row r="19" spans="1:20" ht="24.95" customHeight="1">
      <c r="A19" s="699"/>
      <c r="B19" s="717"/>
      <c r="C19" s="329">
        <v>3</v>
      </c>
      <c r="D19" s="330"/>
      <c r="E19" s="331"/>
      <c r="F19" s="332"/>
      <c r="G19" s="333"/>
      <c r="H19" s="334"/>
      <c r="I19" s="335"/>
      <c r="J19" s="336"/>
      <c r="K19" s="337"/>
      <c r="L19" s="338"/>
      <c r="M19" s="390">
        <f t="shared" si="1"/>
        <v>0</v>
      </c>
      <c r="N19" s="338"/>
      <c r="O19" s="739"/>
      <c r="P19" s="740"/>
    </row>
    <row r="20" spans="1:20" ht="24.95" customHeight="1">
      <c r="A20" s="699"/>
      <c r="B20" s="717"/>
      <c r="C20" s="329">
        <v>4</v>
      </c>
      <c r="D20" s="330"/>
      <c r="E20" s="331"/>
      <c r="F20" s="332"/>
      <c r="G20" s="333"/>
      <c r="H20" s="334"/>
      <c r="I20" s="335"/>
      <c r="J20" s="336"/>
      <c r="K20" s="337"/>
      <c r="L20" s="338"/>
      <c r="M20" s="391">
        <v>0</v>
      </c>
      <c r="N20" s="338"/>
      <c r="O20" s="350"/>
      <c r="P20" s="351"/>
    </row>
    <row r="21" spans="1:20" ht="24.95" customHeight="1" thickBot="1">
      <c r="A21" s="699"/>
      <c r="B21" s="717"/>
      <c r="C21" s="329">
        <v>5</v>
      </c>
      <c r="D21" s="340"/>
      <c r="E21" s="341"/>
      <c r="F21" s="342"/>
      <c r="G21" s="333"/>
      <c r="H21" s="334"/>
      <c r="I21" s="335"/>
      <c r="J21" s="343"/>
      <c r="K21" s="314"/>
      <c r="L21" s="345"/>
      <c r="M21" s="392">
        <v>0</v>
      </c>
      <c r="N21" s="338"/>
      <c r="O21" s="352"/>
      <c r="P21" s="353"/>
      <c r="R21" s="407"/>
    </row>
    <row r="22" spans="1:20" ht="15.75" customHeight="1" thickTop="1" thickBot="1">
      <c r="A22" s="700"/>
      <c r="B22" s="718"/>
      <c r="C22" s="725"/>
      <c r="D22" s="726"/>
      <c r="E22" s="726"/>
      <c r="F22" s="726"/>
      <c r="G22" s="726"/>
      <c r="H22" s="726"/>
      <c r="I22" s="727"/>
      <c r="J22" s="346" t="s">
        <v>461</v>
      </c>
      <c r="K22" s="402">
        <f>M22/'生產管理報表 7-1(月)'!$B$10</f>
        <v>7.10723939692358E-2</v>
      </c>
      <c r="L22" s="347" t="s">
        <v>462</v>
      </c>
      <c r="M22" s="393">
        <f>SUM(M17:M21)</f>
        <v>107960.04039999995</v>
      </c>
      <c r="N22" s="713"/>
      <c r="O22" s="714"/>
      <c r="P22" s="715"/>
      <c r="R22" s="403"/>
    </row>
    <row r="23" spans="1:20" ht="15.75" customHeight="1" thickTop="1">
      <c r="M23" s="388"/>
      <c r="R23" s="403"/>
    </row>
    <row r="24" spans="1:20" ht="15.75" customHeight="1">
      <c r="A24" s="688" t="s">
        <v>449</v>
      </c>
      <c r="B24" s="689"/>
      <c r="C24" s="354" t="s">
        <v>358</v>
      </c>
      <c r="D24" s="728" t="s">
        <v>359</v>
      </c>
      <c r="E24" s="729"/>
      <c r="F24" s="730"/>
      <c r="G24" s="731" t="s">
        <v>452</v>
      </c>
      <c r="H24" s="732"/>
      <c r="I24" s="733"/>
      <c r="J24" s="355" t="s">
        <v>453</v>
      </c>
      <c r="K24" s="326" t="s">
        <v>23</v>
      </c>
      <c r="L24" s="326" t="s">
        <v>454</v>
      </c>
      <c r="M24" s="389" t="s">
        <v>421</v>
      </c>
      <c r="N24" s="327" t="s">
        <v>455</v>
      </c>
      <c r="O24" s="696" t="s">
        <v>364</v>
      </c>
      <c r="P24" s="697"/>
      <c r="R24" s="403"/>
    </row>
    <row r="25" spans="1:20" ht="39.950000000000003" customHeight="1">
      <c r="A25" s="698">
        <v>6</v>
      </c>
      <c r="B25" s="716" t="s">
        <v>487</v>
      </c>
      <c r="C25" s="329">
        <v>1</v>
      </c>
      <c r="D25" s="330" t="s">
        <v>272</v>
      </c>
      <c r="E25" s="331"/>
      <c r="F25" s="332"/>
      <c r="G25" s="335" t="s">
        <v>505</v>
      </c>
      <c r="H25" s="334"/>
      <c r="I25" s="335"/>
      <c r="J25" s="336">
        <v>605.7800000000002</v>
      </c>
      <c r="K25" s="337">
        <v>0</v>
      </c>
      <c r="L25" s="338">
        <v>108.00999999999996</v>
      </c>
      <c r="M25" s="390">
        <f t="shared" ref="M25:M28" si="2">L25*J25</f>
        <v>65430.2978</v>
      </c>
      <c r="N25" s="338"/>
      <c r="O25" s="761" t="s">
        <v>506</v>
      </c>
      <c r="P25" s="762"/>
    </row>
    <row r="26" spans="1:20" ht="39.950000000000003" customHeight="1">
      <c r="A26" s="699"/>
      <c r="B26" s="717"/>
      <c r="C26" s="329">
        <v>2</v>
      </c>
      <c r="D26" s="330" t="s">
        <v>467</v>
      </c>
      <c r="E26" s="331"/>
      <c r="F26" s="332"/>
      <c r="G26" s="335" t="s">
        <v>507</v>
      </c>
      <c r="H26" s="334"/>
      <c r="I26" s="335"/>
      <c r="J26" s="336">
        <v>39.389999999999993</v>
      </c>
      <c r="K26" s="337">
        <v>2.7503324099972836E-4</v>
      </c>
      <c r="L26" s="338">
        <v>539.16999999999723</v>
      </c>
      <c r="M26" s="390">
        <f t="shared" si="2"/>
        <v>21237.906299999886</v>
      </c>
      <c r="N26" s="338"/>
      <c r="O26" s="761" t="s">
        <v>506</v>
      </c>
      <c r="P26" s="762"/>
    </row>
    <row r="27" spans="1:20" ht="39.950000000000003" customHeight="1">
      <c r="A27" s="699"/>
      <c r="B27" s="717"/>
      <c r="C27" s="329">
        <v>3</v>
      </c>
      <c r="D27" s="330" t="s">
        <v>288</v>
      </c>
      <c r="E27" s="331"/>
      <c r="F27" s="332"/>
      <c r="G27" s="419" t="s">
        <v>508</v>
      </c>
      <c r="H27" s="420"/>
      <c r="I27" s="421"/>
      <c r="J27" s="336">
        <v>108.26</v>
      </c>
      <c r="K27" s="337">
        <v>0</v>
      </c>
      <c r="L27" s="338">
        <v>90.850000000000051</v>
      </c>
      <c r="M27" s="390">
        <f t="shared" si="2"/>
        <v>9835.4210000000057</v>
      </c>
      <c r="N27" s="338"/>
      <c r="O27" s="761" t="s">
        <v>509</v>
      </c>
      <c r="P27" s="762"/>
    </row>
    <row r="28" spans="1:20" ht="39.950000000000003" customHeight="1">
      <c r="A28" s="699"/>
      <c r="B28" s="717"/>
      <c r="C28" s="329">
        <v>4</v>
      </c>
      <c r="D28" s="330" t="s">
        <v>510</v>
      </c>
      <c r="E28" s="331"/>
      <c r="F28" s="332"/>
      <c r="G28" s="335" t="s">
        <v>511</v>
      </c>
      <c r="H28" s="334"/>
      <c r="I28" s="335"/>
      <c r="J28" s="336">
        <v>407.74</v>
      </c>
      <c r="K28" s="337">
        <v>0</v>
      </c>
      <c r="L28" s="338">
        <v>2.519999999999996</v>
      </c>
      <c r="M28" s="390">
        <f t="shared" si="2"/>
        <v>1027.5047999999983</v>
      </c>
      <c r="N28" s="338"/>
      <c r="O28" s="763" t="s">
        <v>512</v>
      </c>
      <c r="P28" s="764"/>
    </row>
    <row r="29" spans="1:20" ht="15.75" customHeight="1" thickBot="1">
      <c r="A29" s="699"/>
      <c r="B29" s="717"/>
      <c r="C29" s="329">
        <v>5</v>
      </c>
      <c r="D29" s="340"/>
      <c r="E29" s="341"/>
      <c r="F29" s="342"/>
      <c r="G29" s="333"/>
      <c r="H29" s="334"/>
      <c r="I29" s="335"/>
      <c r="J29" s="343"/>
      <c r="K29" s="314"/>
      <c r="L29" s="345"/>
      <c r="M29" s="390">
        <v>0</v>
      </c>
      <c r="N29" s="338"/>
      <c r="O29" s="352"/>
      <c r="P29" s="353"/>
    </row>
    <row r="30" spans="1:20" ht="15.75" customHeight="1" thickTop="1" thickBot="1">
      <c r="A30" s="700"/>
      <c r="B30" s="718"/>
      <c r="C30" s="725"/>
      <c r="D30" s="726"/>
      <c r="E30" s="726"/>
      <c r="F30" s="726"/>
      <c r="G30" s="726"/>
      <c r="H30" s="726"/>
      <c r="I30" s="727"/>
      <c r="J30" s="346" t="s">
        <v>461</v>
      </c>
      <c r="K30" s="402">
        <f>M30/'生產管理報表 7-1(月)'!$B$10</f>
        <v>6.4206820068191714E-2</v>
      </c>
      <c r="L30" s="347" t="s">
        <v>462</v>
      </c>
      <c r="M30" s="393">
        <f>SUM(M25:M29)</f>
        <v>97531.129899999883</v>
      </c>
      <c r="N30" s="713"/>
      <c r="O30" s="714"/>
      <c r="P30" s="715"/>
    </row>
    <row r="31" spans="1:20" ht="15.75" customHeight="1" thickTop="1">
      <c r="M31" s="388"/>
    </row>
    <row r="32" spans="1:20" ht="15.75" customHeight="1">
      <c r="A32" s="688" t="s">
        <v>449</v>
      </c>
      <c r="B32" s="689"/>
      <c r="C32" s="354" t="s">
        <v>358</v>
      </c>
      <c r="D32" s="728" t="s">
        <v>359</v>
      </c>
      <c r="E32" s="729"/>
      <c r="F32" s="730"/>
      <c r="G32" s="731" t="s">
        <v>452</v>
      </c>
      <c r="H32" s="732"/>
      <c r="I32" s="733"/>
      <c r="J32" s="355" t="s">
        <v>453</v>
      </c>
      <c r="K32" s="326" t="s">
        <v>23</v>
      </c>
      <c r="L32" s="326" t="s">
        <v>454</v>
      </c>
      <c r="M32" s="389" t="s">
        <v>421</v>
      </c>
      <c r="N32" s="327" t="s">
        <v>455</v>
      </c>
      <c r="O32" s="696" t="s">
        <v>364</v>
      </c>
      <c r="P32" s="697"/>
    </row>
    <row r="33" spans="1:16" ht="15.75" customHeight="1">
      <c r="A33" s="698">
        <v>7</v>
      </c>
      <c r="B33" s="734" t="s">
        <v>490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90">
        <f t="shared" ref="M33:M35" si="3">L33*J33</f>
        <v>0</v>
      </c>
      <c r="N33" s="338"/>
      <c r="O33" s="737"/>
      <c r="P33" s="738"/>
    </row>
    <row r="34" spans="1:16" ht="15.75" customHeight="1">
      <c r="A34" s="699"/>
      <c r="B34" s="735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90">
        <f t="shared" si="3"/>
        <v>0</v>
      </c>
      <c r="N34" s="338"/>
      <c r="O34" s="739"/>
      <c r="P34" s="740"/>
    </row>
    <row r="35" spans="1:16" ht="15.75" customHeight="1">
      <c r="A35" s="699"/>
      <c r="B35" s="735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90">
        <f t="shared" si="3"/>
        <v>0</v>
      </c>
      <c r="N35" s="338"/>
      <c r="O35" s="739"/>
      <c r="P35" s="740"/>
    </row>
    <row r="36" spans="1:16" ht="15.75" customHeight="1">
      <c r="A36" s="699"/>
      <c r="B36" s="735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91">
        <v>0</v>
      </c>
      <c r="N36" s="338"/>
      <c r="O36" s="350"/>
      <c r="P36" s="351"/>
    </row>
    <row r="37" spans="1:16" ht="15.75" customHeight="1" thickBot="1">
      <c r="A37" s="699"/>
      <c r="B37" s="735"/>
      <c r="C37" s="329">
        <v>5</v>
      </c>
      <c r="D37" s="340"/>
      <c r="E37" s="341"/>
      <c r="F37" s="342"/>
      <c r="G37" s="333"/>
      <c r="H37" s="334"/>
      <c r="I37" s="335"/>
      <c r="J37" s="343"/>
      <c r="K37" s="314"/>
      <c r="L37" s="345"/>
      <c r="M37" s="392">
        <v>0</v>
      </c>
      <c r="N37" s="338"/>
      <c r="O37" s="352"/>
      <c r="P37" s="353"/>
    </row>
    <row r="38" spans="1:16" ht="15.75" customHeight="1" thickTop="1" thickBot="1">
      <c r="A38" s="700"/>
      <c r="B38" s="736"/>
      <c r="C38" s="725"/>
      <c r="D38" s="726"/>
      <c r="E38" s="726"/>
      <c r="F38" s="726"/>
      <c r="G38" s="726"/>
      <c r="H38" s="726"/>
      <c r="I38" s="727"/>
      <c r="J38" s="346" t="s">
        <v>461</v>
      </c>
      <c r="K38" s="402">
        <f>M38/'生產管理報表 7-1(月)'!$B$10</f>
        <v>0</v>
      </c>
      <c r="L38" s="347" t="s">
        <v>462</v>
      </c>
      <c r="M38" s="393">
        <f>SUM(M33:M37)</f>
        <v>0</v>
      </c>
      <c r="N38" s="713"/>
      <c r="O38" s="714"/>
      <c r="P38" s="715"/>
    </row>
    <row r="39" spans="1:16" ht="15.75" customHeight="1" thickTop="1"/>
    <row r="44" spans="1:16" ht="15.75" customHeight="1">
      <c r="O44" s="339" ph="1"/>
      <c r="P44" s="339" ph="1"/>
    </row>
    <row r="46" spans="1:16" ht="15.75" customHeight="1">
      <c r="O46" s="339" ph="1"/>
      <c r="P46" s="339" ph="1"/>
    </row>
    <row r="47" spans="1:16" ht="15.75" customHeight="1">
      <c r="O47" s="339" ph="1"/>
      <c r="P47" s="339" ph="1"/>
    </row>
    <row r="117" spans="15:16" ht="15.75" customHeight="1">
      <c r="O117" s="339" ph="1"/>
      <c r="P117" s="339" ph="1"/>
    </row>
    <row r="119" spans="15:16" ht="15.75" customHeight="1">
      <c r="O119" s="339" ph="1"/>
      <c r="P119" s="339" ph="1"/>
    </row>
    <row r="120" spans="15:16" ht="15.75" customHeight="1">
      <c r="O120" s="339" ph="1"/>
      <c r="P120" s="339" ph="1"/>
    </row>
    <row r="153" spans="15:16" ht="15.75" customHeight="1">
      <c r="O153" s="339" ph="1"/>
      <c r="P153" s="339" ph="1"/>
    </row>
    <row r="155" spans="15:16" ht="15.75" customHeight="1">
      <c r="O155" s="339" ph="1"/>
      <c r="P155" s="339" ph="1"/>
    </row>
    <row r="156" spans="15:16" ht="15.75" customHeight="1">
      <c r="O156" s="339" ph="1"/>
      <c r="P156" s="339" ph="1"/>
    </row>
  </sheetData>
  <mergeCells count="64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30" max="1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19" zoomScaleNormal="60" zoomScaleSheetLayoutView="100" workbookViewId="0">
      <selection activeCell="O137" sqref="O137:P137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9" t="s">
        <v>413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75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75" s="140" customFormat="1" ht="15.75" customHeight="1">
      <c r="A3" s="784" t="s">
        <v>513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R3" s="281"/>
      <c r="S3" s="281"/>
      <c r="T3" s="281"/>
      <c r="U3" s="281"/>
    </row>
    <row r="4" spans="1:75" s="141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75" s="140" customFormat="1" ht="15.75" customHeight="1">
      <c r="A5" s="686" t="s">
        <v>449</v>
      </c>
      <c r="B5" s="679">
        <v>1</v>
      </c>
      <c r="C5" s="680"/>
      <c r="D5" s="679">
        <v>2</v>
      </c>
      <c r="E5" s="680"/>
      <c r="F5" s="679">
        <v>3</v>
      </c>
      <c r="G5" s="680"/>
      <c r="H5" s="653">
        <v>4</v>
      </c>
      <c r="I5" s="654"/>
      <c r="J5" s="653">
        <v>5</v>
      </c>
      <c r="K5" s="654"/>
      <c r="L5" s="653">
        <v>6</v>
      </c>
      <c r="M5" s="654"/>
      <c r="N5" s="653">
        <v>7</v>
      </c>
      <c r="O5" s="654"/>
      <c r="P5" s="653">
        <v>8</v>
      </c>
      <c r="Q5" s="654"/>
      <c r="R5" s="281"/>
      <c r="S5" s="281"/>
      <c r="T5" s="281"/>
      <c r="U5" s="281"/>
    </row>
    <row r="6" spans="1:75" s="140" customFormat="1" ht="15.75" customHeight="1">
      <c r="A6" s="687"/>
      <c r="B6" s="681" t="s">
        <v>417</v>
      </c>
      <c r="C6" s="682"/>
      <c r="D6" s="681" t="s">
        <v>450</v>
      </c>
      <c r="E6" s="682"/>
      <c r="F6" s="681" t="s">
        <v>419</v>
      </c>
      <c r="G6" s="682"/>
      <c r="H6" s="683" t="s">
        <v>428</v>
      </c>
      <c r="I6" s="684"/>
      <c r="J6" s="683" t="s">
        <v>424</v>
      </c>
      <c r="K6" s="684"/>
      <c r="L6" s="683" t="s">
        <v>425</v>
      </c>
      <c r="M6" s="684"/>
      <c r="N6" s="683" t="s">
        <v>426</v>
      </c>
      <c r="O6" s="684"/>
      <c r="P6" s="782" t="s">
        <v>451</v>
      </c>
      <c r="Q6" s="783"/>
      <c r="R6" s="281"/>
      <c r="S6" s="281"/>
      <c r="T6" s="281"/>
      <c r="U6" s="281"/>
    </row>
    <row r="7" spans="1:75" s="140" customFormat="1" ht="15.75" customHeight="1">
      <c r="B7" s="282"/>
      <c r="C7" s="283"/>
      <c r="R7" s="281"/>
      <c r="S7" s="281"/>
      <c r="T7" s="281"/>
      <c r="U7" s="281"/>
    </row>
    <row r="8" spans="1:75" s="285" customFormat="1" ht="15.75" customHeight="1">
      <c r="A8" s="653" t="s">
        <v>449</v>
      </c>
      <c r="B8" s="654"/>
      <c r="C8" s="284" t="s">
        <v>358</v>
      </c>
      <c r="D8" s="775" t="s">
        <v>359</v>
      </c>
      <c r="E8" s="677"/>
      <c r="F8" s="765"/>
      <c r="G8" s="776" t="s">
        <v>452</v>
      </c>
      <c r="H8" s="777"/>
      <c r="I8" s="778"/>
      <c r="J8" s="284" t="s">
        <v>453</v>
      </c>
      <c r="K8" s="284" t="s">
        <v>23</v>
      </c>
      <c r="L8" s="284" t="s">
        <v>454</v>
      </c>
      <c r="M8" s="284" t="s">
        <v>421</v>
      </c>
      <c r="N8" s="284" t="s">
        <v>455</v>
      </c>
      <c r="O8" s="779" t="s">
        <v>364</v>
      </c>
      <c r="P8" s="780"/>
    </row>
    <row r="9" spans="1:75" s="140" customFormat="1" ht="30" customHeight="1">
      <c r="A9" s="766">
        <v>1</v>
      </c>
      <c r="B9" s="769" t="s">
        <v>456</v>
      </c>
      <c r="C9" s="286">
        <v>1</v>
      </c>
      <c r="D9" s="287" t="s">
        <v>292</v>
      </c>
      <c r="E9" s="288"/>
      <c r="F9" s="288"/>
      <c r="G9" s="409" t="s">
        <v>457</v>
      </c>
      <c r="H9" s="288"/>
      <c r="I9" s="318"/>
      <c r="J9" s="286">
        <v>2.83</v>
      </c>
      <c r="K9" s="292">
        <v>2.7174484052532834E-2</v>
      </c>
      <c r="L9" s="286">
        <v>289.68</v>
      </c>
      <c r="M9" s="381">
        <f>L9*J9</f>
        <v>819.7944</v>
      </c>
      <c r="N9" s="293"/>
      <c r="O9" s="704" t="s">
        <v>514</v>
      </c>
      <c r="P9" s="705"/>
      <c r="R9" s="281"/>
      <c r="S9" s="311"/>
      <c r="T9" s="311"/>
      <c r="U9" s="281"/>
    </row>
    <row r="10" spans="1:75" s="140" customFormat="1" ht="30" customHeight="1">
      <c r="A10" s="767"/>
      <c r="B10" s="770"/>
      <c r="C10" s="286">
        <v>2</v>
      </c>
      <c r="D10" s="287" t="s">
        <v>292</v>
      </c>
      <c r="E10" s="288"/>
      <c r="F10" s="288"/>
      <c r="G10" s="409" t="s">
        <v>459</v>
      </c>
      <c r="H10" s="288"/>
      <c r="I10" s="318"/>
      <c r="J10" s="286">
        <v>169.79</v>
      </c>
      <c r="K10" s="292">
        <v>2.8142589118198877E-2</v>
      </c>
      <c r="L10" s="286">
        <v>3</v>
      </c>
      <c r="M10" s="381">
        <f t="shared" ref="M10:M13" si="0">L10*J10</f>
        <v>509.37</v>
      </c>
      <c r="N10" s="293"/>
      <c r="O10" s="704" t="s">
        <v>515</v>
      </c>
      <c r="P10" s="705"/>
      <c r="R10" s="281"/>
      <c r="S10" s="237"/>
      <c r="T10" s="237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</row>
    <row r="11" spans="1:75" s="140" customFormat="1" ht="20.100000000000001" customHeight="1">
      <c r="A11" s="767"/>
      <c r="B11" s="770"/>
      <c r="C11" s="286">
        <v>3</v>
      </c>
      <c r="D11" s="287"/>
      <c r="E11" s="288"/>
      <c r="F11" s="288"/>
      <c r="G11" s="287"/>
      <c r="H11" s="288"/>
      <c r="I11" s="289"/>
      <c r="J11" s="286"/>
      <c r="K11" s="292"/>
      <c r="L11" s="286"/>
      <c r="M11" s="381">
        <f t="shared" si="0"/>
        <v>0</v>
      </c>
      <c r="N11" s="293"/>
      <c r="O11" s="781"/>
      <c r="P11" s="755"/>
      <c r="R11" s="281"/>
      <c r="S11" s="311"/>
      <c r="T11" s="31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</row>
    <row r="12" spans="1:75" s="140" customFormat="1" ht="20.100000000000001" customHeight="1">
      <c r="A12" s="767"/>
      <c r="B12" s="770"/>
      <c r="C12" s="286">
        <v>4</v>
      </c>
      <c r="D12" s="287"/>
      <c r="E12" s="288"/>
      <c r="F12" s="288"/>
      <c r="G12" s="287"/>
      <c r="H12" s="288"/>
      <c r="I12" s="289"/>
      <c r="J12" s="286"/>
      <c r="K12" s="292"/>
      <c r="L12" s="286"/>
      <c r="M12" s="381">
        <f t="shared" si="0"/>
        <v>0</v>
      </c>
      <c r="N12" s="293"/>
      <c r="O12" s="781"/>
      <c r="P12" s="755"/>
      <c r="R12" s="281"/>
      <c r="S12" s="237"/>
      <c r="T12" s="237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</row>
    <row r="13" spans="1:75" s="140" customFormat="1" ht="20.100000000000001" customHeight="1" thickBot="1">
      <c r="A13" s="767"/>
      <c r="B13" s="770"/>
      <c r="C13" s="286">
        <v>5</v>
      </c>
      <c r="D13" s="294"/>
      <c r="E13" s="295"/>
      <c r="F13" s="295"/>
      <c r="G13" s="287"/>
      <c r="H13" s="288"/>
      <c r="I13" s="289"/>
      <c r="J13" s="297"/>
      <c r="K13" s="298"/>
      <c r="L13" s="297"/>
      <c r="M13" s="382">
        <f t="shared" si="0"/>
        <v>0</v>
      </c>
      <c r="N13" s="293"/>
      <c r="O13" s="781"/>
      <c r="P13" s="755"/>
      <c r="R13" s="281"/>
      <c r="S13" s="311"/>
      <c r="T13" s="31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</row>
    <row r="14" spans="1:75" s="140" customFormat="1" ht="15.75" customHeight="1" thickTop="1">
      <c r="A14" s="768"/>
      <c r="B14" s="771"/>
      <c r="C14" s="668"/>
      <c r="D14" s="669"/>
      <c r="E14" s="669"/>
      <c r="F14" s="669"/>
      <c r="G14" s="669"/>
      <c r="H14" s="669"/>
      <c r="I14" s="774"/>
      <c r="J14" s="299" t="s">
        <v>461</v>
      </c>
      <c r="K14" s="240">
        <f>M14/'生產管理報表 7-1 (週)'!B108</f>
        <v>1.1460776437320398E-2</v>
      </c>
      <c r="L14" s="299" t="s">
        <v>462</v>
      </c>
      <c r="M14" s="383">
        <f>SUM(M9:M13)</f>
        <v>1329.1644000000001</v>
      </c>
      <c r="N14" s="744"/>
      <c r="O14" s="745"/>
      <c r="P14" s="746"/>
      <c r="R14" s="281"/>
      <c r="S14" s="237"/>
      <c r="T14" s="237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</row>
    <row r="15" spans="1:75" s="140" customFormat="1" ht="15.75" customHeight="1">
      <c r="B15" s="282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R15" s="281"/>
      <c r="S15" s="311"/>
      <c r="T15" s="31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</row>
    <row r="16" spans="1:75" s="140" customFormat="1" ht="15.75" customHeight="1">
      <c r="A16" s="653" t="s">
        <v>449</v>
      </c>
      <c r="B16" s="654"/>
      <c r="C16" s="302" t="s">
        <v>358</v>
      </c>
      <c r="D16" s="676" t="s">
        <v>359</v>
      </c>
      <c r="E16" s="677"/>
      <c r="F16" s="678"/>
      <c r="G16" s="676" t="s">
        <v>452</v>
      </c>
      <c r="H16" s="677"/>
      <c r="I16" s="678"/>
      <c r="J16" s="304" t="s">
        <v>453</v>
      </c>
      <c r="K16" s="304" t="s">
        <v>23</v>
      </c>
      <c r="L16" s="304" t="s">
        <v>454</v>
      </c>
      <c r="M16" s="304" t="s">
        <v>421</v>
      </c>
      <c r="N16" s="305" t="s">
        <v>455</v>
      </c>
      <c r="O16" s="747" t="s">
        <v>364</v>
      </c>
      <c r="P16" s="748"/>
      <c r="R16" s="281"/>
      <c r="S16" s="237"/>
      <c r="T16" s="237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</row>
    <row r="17" spans="1:36" s="140" customFormat="1" ht="20.100000000000001" customHeight="1">
      <c r="A17" s="766">
        <v>2</v>
      </c>
      <c r="B17" s="769" t="s">
        <v>463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310"/>
      <c r="O17" s="749"/>
      <c r="P17" s="750"/>
      <c r="R17" s="281"/>
      <c r="S17" s="311"/>
      <c r="T17" s="31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</row>
    <row r="18" spans="1:36" s="140" customFormat="1" ht="20.100000000000001" customHeight="1">
      <c r="A18" s="767"/>
      <c r="B18" s="770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310"/>
      <c r="O18" s="749"/>
      <c r="P18" s="750"/>
      <c r="R18" s="281"/>
      <c r="S18" s="237"/>
      <c r="T18" s="237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</row>
    <row r="19" spans="1:36" s="140" customFormat="1" ht="20.100000000000001" customHeight="1">
      <c r="A19" s="767"/>
      <c r="B19" s="770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310"/>
      <c r="O19" s="749"/>
      <c r="P19" s="750"/>
      <c r="R19" s="281"/>
      <c r="S19" s="311"/>
      <c r="T19" s="31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pans="1:36" s="140" customFormat="1" ht="20.100000000000001" customHeight="1">
      <c r="A20" s="767"/>
      <c r="B20" s="770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310"/>
      <c r="O20" s="749"/>
      <c r="P20" s="750"/>
      <c r="R20" s="281"/>
      <c r="S20" s="237"/>
      <c r="T20" s="237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pans="1:36" s="140" customFormat="1" ht="20.100000000000001" customHeight="1" thickBot="1">
      <c r="A21" s="767"/>
      <c r="B21" s="770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316"/>
      <c r="O21" s="749"/>
      <c r="P21" s="750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pans="1:36" s="140" customFormat="1" ht="15.75" customHeight="1" thickTop="1">
      <c r="A22" s="768"/>
      <c r="B22" s="771"/>
      <c r="C22" s="668"/>
      <c r="D22" s="669"/>
      <c r="E22" s="669"/>
      <c r="F22" s="669"/>
      <c r="G22" s="669"/>
      <c r="H22" s="669"/>
      <c r="I22" s="774"/>
      <c r="J22" s="299" t="s">
        <v>461</v>
      </c>
      <c r="K22" s="240">
        <f>M22/'生產管理報表 7-1 (週)'!B108</f>
        <v>0</v>
      </c>
      <c r="L22" s="299" t="s">
        <v>462</v>
      </c>
      <c r="M22" s="300">
        <f>SUM(M17:M21)</f>
        <v>0</v>
      </c>
      <c r="N22" s="751"/>
      <c r="O22" s="752"/>
      <c r="P22" s="753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pans="1:36" s="140" customFormat="1" ht="15.75" customHeight="1">
      <c r="B23" s="282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pans="1:36" s="140" customFormat="1" ht="15.75" customHeight="1">
      <c r="A24" s="653" t="s">
        <v>449</v>
      </c>
      <c r="B24" s="654"/>
      <c r="C24" s="302" t="s">
        <v>358</v>
      </c>
      <c r="D24" s="676" t="s">
        <v>359</v>
      </c>
      <c r="E24" s="677"/>
      <c r="F24" s="678"/>
      <c r="G24" s="676" t="s">
        <v>452</v>
      </c>
      <c r="H24" s="677"/>
      <c r="I24" s="765"/>
      <c r="J24" s="303" t="s">
        <v>453</v>
      </c>
      <c r="K24" s="304" t="s">
        <v>23</v>
      </c>
      <c r="L24" s="304" t="s">
        <v>454</v>
      </c>
      <c r="M24" s="304" t="s">
        <v>421</v>
      </c>
      <c r="N24" s="305" t="s">
        <v>455</v>
      </c>
      <c r="O24" s="759" t="s">
        <v>364</v>
      </c>
      <c r="P24" s="760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</row>
    <row r="25" spans="1:36" s="140" customFormat="1" ht="20.100000000000001" customHeight="1">
      <c r="A25" s="766">
        <v>3</v>
      </c>
      <c r="B25" s="769" t="s">
        <v>464</v>
      </c>
      <c r="C25" s="306">
        <v>1</v>
      </c>
      <c r="D25" s="287"/>
      <c r="E25" s="288"/>
      <c r="F25" s="289"/>
      <c r="G25" s="287"/>
      <c r="H25" s="288"/>
      <c r="I25" s="289"/>
      <c r="J25" s="307"/>
      <c r="K25" s="308"/>
      <c r="L25" s="307"/>
      <c r="M25" s="384">
        <f t="shared" ref="M25:M29" si="2">L25*J25</f>
        <v>0</v>
      </c>
      <c r="N25" s="320"/>
      <c r="O25" s="754"/>
      <c r="P25" s="755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</row>
    <row r="26" spans="1:36" s="140" customFormat="1" ht="20.100000000000001" customHeight="1">
      <c r="A26" s="767"/>
      <c r="B26" s="770"/>
      <c r="C26" s="306">
        <v>2</v>
      </c>
      <c r="D26" s="287"/>
      <c r="E26" s="288"/>
      <c r="F26" s="289"/>
      <c r="G26" s="287"/>
      <c r="H26" s="288"/>
      <c r="I26" s="289"/>
      <c r="J26" s="307"/>
      <c r="K26" s="308"/>
      <c r="L26" s="307"/>
      <c r="M26" s="384">
        <f t="shared" si="2"/>
        <v>0</v>
      </c>
      <c r="N26" s="320"/>
      <c r="O26" s="754"/>
      <c r="P26" s="755"/>
      <c r="R26" s="281"/>
      <c r="S26" s="281"/>
      <c r="T26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6" s="140" customFormat="1" ht="20.100000000000001" customHeight="1">
      <c r="A27" s="767"/>
      <c r="B27" s="770"/>
      <c r="C27" s="306">
        <v>3</v>
      </c>
      <c r="D27" s="287"/>
      <c r="E27" s="288"/>
      <c r="F27" s="289"/>
      <c r="G27" s="287"/>
      <c r="H27" s="288"/>
      <c r="I27" s="289"/>
      <c r="J27" s="307"/>
      <c r="K27" s="308"/>
      <c r="L27" s="307"/>
      <c r="M27" s="384">
        <f t="shared" si="2"/>
        <v>0</v>
      </c>
      <c r="N27" s="320"/>
      <c r="O27" s="754"/>
      <c r="P27" s="755"/>
      <c r="R27" s="281"/>
      <c r="S27" s="281"/>
      <c r="T27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</row>
    <row r="28" spans="1:36" s="140" customFormat="1" ht="20.100000000000001" customHeight="1">
      <c r="A28" s="767"/>
      <c r="B28" s="770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4">
        <f t="shared" si="2"/>
        <v>0</v>
      </c>
      <c r="N28" s="320"/>
      <c r="O28" s="754"/>
      <c r="P28" s="755"/>
      <c r="R28" s="281"/>
      <c r="S28" s="281"/>
      <c r="T28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</row>
    <row r="29" spans="1:36" s="140" customFormat="1" ht="20.100000000000001" customHeight="1" thickBot="1">
      <c r="A29" s="767"/>
      <c r="B29" s="770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4">
        <f t="shared" si="2"/>
        <v>0</v>
      </c>
      <c r="N29" s="320"/>
      <c r="O29" s="754"/>
      <c r="P29" s="755"/>
      <c r="R29" s="281"/>
      <c r="S29" s="281"/>
      <c r="T29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</row>
    <row r="30" spans="1:36" s="140" customFormat="1" ht="15.75" customHeight="1" thickTop="1">
      <c r="A30" s="768"/>
      <c r="B30" s="771"/>
      <c r="C30" s="668"/>
      <c r="D30" s="669"/>
      <c r="E30" s="669"/>
      <c r="F30" s="669"/>
      <c r="G30" s="669"/>
      <c r="H30" s="669"/>
      <c r="I30" s="774"/>
      <c r="J30" s="324" t="s">
        <v>461</v>
      </c>
      <c r="K30" s="240">
        <f>M30/'生產管理報表 7-1 (週)'!B108</f>
        <v>0</v>
      </c>
      <c r="L30" s="324" t="s">
        <v>462</v>
      </c>
      <c r="M30" s="385">
        <f>SUM(M25:M29)</f>
        <v>0</v>
      </c>
      <c r="N30" s="756"/>
      <c r="O30" s="757"/>
      <c r="P30" s="758"/>
      <c r="R30" s="281"/>
      <c r="S30" s="281"/>
      <c r="T30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</row>
    <row r="31" spans="1:36" s="140" customFormat="1" ht="15.75" customHeight="1">
      <c r="A31" s="784" t="s">
        <v>516</v>
      </c>
      <c r="B31" s="784"/>
      <c r="C31" s="784"/>
      <c r="D31" s="784"/>
      <c r="E31" s="784"/>
      <c r="F31" s="784"/>
      <c r="G31" s="784"/>
      <c r="H31" s="784"/>
      <c r="I31" s="784"/>
      <c r="J31" s="784"/>
      <c r="K31" s="784"/>
      <c r="L31" s="784"/>
      <c r="M31" s="784"/>
      <c r="R31" s="281"/>
      <c r="S31" s="281"/>
      <c r="T31" s="281"/>
      <c r="U31" s="281"/>
    </row>
    <row r="32" spans="1:36" s="141" customFormat="1" ht="15.75" customHeight="1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</row>
    <row r="33" spans="1:75" s="140" customFormat="1" ht="15.75" customHeight="1">
      <c r="A33" s="686" t="s">
        <v>449</v>
      </c>
      <c r="B33" s="679">
        <v>1</v>
      </c>
      <c r="C33" s="680"/>
      <c r="D33" s="679">
        <v>2</v>
      </c>
      <c r="E33" s="680"/>
      <c r="F33" s="679">
        <v>3</v>
      </c>
      <c r="G33" s="680"/>
      <c r="H33" s="653">
        <v>4</v>
      </c>
      <c r="I33" s="654"/>
      <c r="J33" s="653">
        <v>5</v>
      </c>
      <c r="K33" s="654"/>
      <c r="L33" s="653">
        <v>6</v>
      </c>
      <c r="M33" s="654"/>
      <c r="N33" s="653">
        <v>7</v>
      </c>
      <c r="O33" s="654"/>
      <c r="P33" s="653">
        <v>8</v>
      </c>
      <c r="Q33" s="654"/>
      <c r="R33" s="281"/>
      <c r="S33" s="281"/>
      <c r="T33" s="281"/>
      <c r="U33" s="281"/>
    </row>
    <row r="34" spans="1:75" s="140" customFormat="1" ht="15.75" customHeight="1">
      <c r="A34" s="687"/>
      <c r="B34" s="681" t="s">
        <v>417</v>
      </c>
      <c r="C34" s="682"/>
      <c r="D34" s="681" t="s">
        <v>450</v>
      </c>
      <c r="E34" s="682"/>
      <c r="F34" s="681" t="s">
        <v>419</v>
      </c>
      <c r="G34" s="682"/>
      <c r="H34" s="683" t="s">
        <v>428</v>
      </c>
      <c r="I34" s="684"/>
      <c r="J34" s="683" t="s">
        <v>424</v>
      </c>
      <c r="K34" s="684"/>
      <c r="L34" s="683" t="s">
        <v>425</v>
      </c>
      <c r="M34" s="684"/>
      <c r="N34" s="683" t="s">
        <v>426</v>
      </c>
      <c r="O34" s="684"/>
      <c r="P34" s="782" t="s">
        <v>451</v>
      </c>
      <c r="Q34" s="783"/>
      <c r="R34" s="281"/>
      <c r="S34" s="281"/>
      <c r="T34" s="281"/>
      <c r="U34" s="281"/>
    </row>
    <row r="35" spans="1:75" s="140" customFormat="1" ht="15.75" customHeight="1">
      <c r="B35" s="282"/>
      <c r="C35" s="283"/>
      <c r="R35" s="281"/>
      <c r="S35" s="281"/>
      <c r="T35" s="281"/>
      <c r="U35" s="281"/>
    </row>
    <row r="36" spans="1:75" s="285" customFormat="1" ht="15.75" customHeight="1">
      <c r="A36" s="653" t="s">
        <v>449</v>
      </c>
      <c r="B36" s="654"/>
      <c r="C36" s="284" t="s">
        <v>358</v>
      </c>
      <c r="D36" s="775" t="s">
        <v>359</v>
      </c>
      <c r="E36" s="677"/>
      <c r="F36" s="765"/>
      <c r="G36" s="776" t="s">
        <v>452</v>
      </c>
      <c r="H36" s="777"/>
      <c r="I36" s="778"/>
      <c r="J36" s="284" t="s">
        <v>453</v>
      </c>
      <c r="K36" s="284" t="s">
        <v>23</v>
      </c>
      <c r="L36" s="284" t="s">
        <v>454</v>
      </c>
      <c r="M36" s="284" t="s">
        <v>421</v>
      </c>
      <c r="N36" s="284" t="s">
        <v>455</v>
      </c>
      <c r="O36" s="779" t="s">
        <v>364</v>
      </c>
      <c r="P36" s="780"/>
    </row>
    <row r="37" spans="1:75" s="140" customFormat="1" ht="20.100000000000001" customHeight="1">
      <c r="A37" s="766">
        <v>1</v>
      </c>
      <c r="B37" s="769" t="s">
        <v>456</v>
      </c>
      <c r="C37" s="286">
        <v>1</v>
      </c>
      <c r="D37" s="287"/>
      <c r="E37" s="288"/>
      <c r="F37" s="288"/>
      <c r="G37" s="409"/>
      <c r="H37" s="288"/>
      <c r="I37" s="318"/>
      <c r="J37" s="286"/>
      <c r="K37" s="292"/>
      <c r="L37" s="286"/>
      <c r="M37" s="381">
        <f>L37*J37</f>
        <v>0</v>
      </c>
      <c r="N37" s="293"/>
      <c r="O37" s="704"/>
      <c r="P37" s="705"/>
      <c r="R37" s="281"/>
      <c r="S37" s="311"/>
      <c r="T37" s="311"/>
      <c r="U37" s="281"/>
    </row>
    <row r="38" spans="1:75" s="140" customFormat="1" ht="20.100000000000001" customHeight="1">
      <c r="A38" s="767"/>
      <c r="B38" s="770"/>
      <c r="C38" s="286">
        <v>2</v>
      </c>
      <c r="D38" s="287"/>
      <c r="E38" s="288"/>
      <c r="F38" s="288"/>
      <c r="G38" s="409"/>
      <c r="H38" s="288"/>
      <c r="I38" s="318"/>
      <c r="J38" s="286"/>
      <c r="K38" s="292"/>
      <c r="L38" s="286"/>
      <c r="M38" s="381">
        <f t="shared" ref="M38:M41" si="3">L38*J38</f>
        <v>0</v>
      </c>
      <c r="N38" s="293"/>
      <c r="O38" s="704"/>
      <c r="P38" s="705"/>
      <c r="R38" s="281"/>
      <c r="S38" s="237"/>
      <c r="T38" s="237"/>
      <c r="U38" s="281"/>
      <c r="V38" s="281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1"/>
      <c r="AK38" s="281"/>
      <c r="AL38" s="281"/>
      <c r="AM38" s="281"/>
      <c r="AN38" s="281"/>
      <c r="AO38" s="281"/>
      <c r="AP38" s="281"/>
      <c r="AQ38" s="281"/>
      <c r="AR38" s="281"/>
      <c r="AS38" s="281"/>
      <c r="AT38" s="281"/>
      <c r="AU38" s="281"/>
      <c r="AV38" s="281"/>
      <c r="AW38" s="281"/>
      <c r="AX38" s="281"/>
      <c r="AY38" s="281"/>
      <c r="AZ38" s="281"/>
      <c r="BA38" s="281"/>
      <c r="BB38" s="281"/>
      <c r="BC38" s="281"/>
      <c r="BD38" s="281"/>
      <c r="BE38" s="281"/>
      <c r="BF38" s="281"/>
      <c r="BG38" s="281"/>
      <c r="BH38" s="281"/>
      <c r="BI38" s="281"/>
      <c r="BJ38" s="281"/>
      <c r="BK38" s="281"/>
      <c r="BL38" s="281"/>
      <c r="BM38" s="281"/>
      <c r="BN38" s="281"/>
      <c r="BO38" s="281"/>
      <c r="BP38" s="281"/>
      <c r="BQ38" s="281"/>
      <c r="BR38" s="281"/>
      <c r="BS38" s="281"/>
      <c r="BT38" s="281"/>
      <c r="BU38" s="281"/>
      <c r="BV38" s="281"/>
      <c r="BW38" s="281"/>
    </row>
    <row r="39" spans="1:75" s="140" customFormat="1" ht="20.100000000000001" customHeight="1">
      <c r="A39" s="767"/>
      <c r="B39" s="770"/>
      <c r="C39" s="286">
        <v>3</v>
      </c>
      <c r="D39" s="287"/>
      <c r="E39" s="288"/>
      <c r="F39" s="288"/>
      <c r="G39" s="409"/>
      <c r="H39" s="288"/>
      <c r="I39" s="318"/>
      <c r="J39" s="286"/>
      <c r="K39" s="292"/>
      <c r="L39" s="286"/>
      <c r="M39" s="381">
        <f t="shared" si="3"/>
        <v>0</v>
      </c>
      <c r="N39" s="293"/>
      <c r="O39" s="781"/>
      <c r="P39" s="755"/>
      <c r="R39" s="281"/>
      <c r="S39" s="311"/>
      <c r="T39" s="311"/>
      <c r="U39" s="281"/>
      <c r="V39" s="281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281"/>
      <c r="AO39" s="281"/>
      <c r="AP39" s="281"/>
      <c r="AQ39" s="281"/>
      <c r="AR39" s="281"/>
      <c r="AS39" s="281"/>
      <c r="AT39" s="281"/>
      <c r="AU39" s="281"/>
      <c r="AV39" s="281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  <c r="BH39" s="281"/>
      <c r="BI39" s="281"/>
      <c r="BJ39" s="281"/>
      <c r="BK39" s="281"/>
      <c r="BL39" s="281"/>
      <c r="BM39" s="281"/>
      <c r="BN39" s="281"/>
      <c r="BO39" s="281"/>
      <c r="BP39" s="281"/>
      <c r="BQ39" s="281"/>
      <c r="BR39" s="281"/>
      <c r="BS39" s="281"/>
      <c r="BT39" s="281"/>
      <c r="BU39" s="281"/>
      <c r="BV39" s="281"/>
      <c r="BW39" s="281"/>
    </row>
    <row r="40" spans="1:75" s="140" customFormat="1" ht="20.100000000000001" customHeight="1">
      <c r="A40" s="767"/>
      <c r="B40" s="770"/>
      <c r="C40" s="286">
        <v>4</v>
      </c>
      <c r="D40" s="287"/>
      <c r="E40" s="288"/>
      <c r="F40" s="288"/>
      <c r="G40" s="409"/>
      <c r="H40" s="288"/>
      <c r="I40" s="318"/>
      <c r="J40" s="286"/>
      <c r="K40" s="292"/>
      <c r="L40" s="286"/>
      <c r="M40" s="381">
        <f t="shared" si="3"/>
        <v>0</v>
      </c>
      <c r="N40" s="293"/>
      <c r="O40" s="781"/>
      <c r="P40" s="755"/>
      <c r="R40" s="281"/>
      <c r="S40" s="237"/>
      <c r="T40" s="237"/>
      <c r="U40" s="281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  <c r="AO40" s="281"/>
      <c r="AP40" s="281"/>
      <c r="AQ40" s="281"/>
      <c r="AR40" s="281"/>
      <c r="AS40" s="281"/>
      <c r="AT40" s="281"/>
      <c r="AU40" s="281"/>
      <c r="AV40" s="281"/>
      <c r="AW40" s="281"/>
      <c r="AX40" s="281"/>
      <c r="AY40" s="281"/>
      <c r="AZ40" s="281"/>
      <c r="BA40" s="281"/>
      <c r="BB40" s="281"/>
      <c r="BC40" s="281"/>
      <c r="BD40" s="281"/>
      <c r="BE40" s="281"/>
      <c r="BF40" s="281"/>
      <c r="BG40" s="281"/>
      <c r="BH40" s="281"/>
      <c r="BI40" s="281"/>
      <c r="BJ40" s="281"/>
      <c r="BK40" s="281"/>
      <c r="BL40" s="281"/>
      <c r="BM40" s="281"/>
      <c r="BN40" s="281"/>
      <c r="BO40" s="281"/>
      <c r="BP40" s="281"/>
      <c r="BQ40" s="281"/>
      <c r="BR40" s="281"/>
      <c r="BS40" s="281"/>
      <c r="BT40" s="281"/>
      <c r="BU40" s="281"/>
      <c r="BV40" s="281"/>
      <c r="BW40" s="281"/>
    </row>
    <row r="41" spans="1:75" s="140" customFormat="1" ht="20.100000000000001" customHeight="1" thickBot="1">
      <c r="A41" s="767"/>
      <c r="B41" s="770"/>
      <c r="C41" s="286">
        <v>5</v>
      </c>
      <c r="D41" s="294"/>
      <c r="E41" s="295"/>
      <c r="F41" s="295"/>
      <c r="G41" s="400"/>
      <c r="H41" s="295"/>
      <c r="I41" s="321"/>
      <c r="J41" s="297"/>
      <c r="K41" s="298"/>
      <c r="L41" s="297"/>
      <c r="M41" s="382">
        <f t="shared" si="3"/>
        <v>0</v>
      </c>
      <c r="N41" s="293"/>
      <c r="O41" s="781"/>
      <c r="P41" s="755"/>
      <c r="R41" s="281"/>
      <c r="S41" s="311"/>
      <c r="T41" s="31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  <c r="BH41" s="281"/>
      <c r="BI41" s="281"/>
      <c r="BJ41" s="281"/>
      <c r="BK41" s="281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</row>
    <row r="42" spans="1:75" s="140" customFormat="1" ht="15.75" customHeight="1" thickTop="1">
      <c r="A42" s="768"/>
      <c r="B42" s="771"/>
      <c r="C42" s="668"/>
      <c r="D42" s="669"/>
      <c r="E42" s="669"/>
      <c r="F42" s="669"/>
      <c r="G42" s="669"/>
      <c r="H42" s="669"/>
      <c r="I42" s="774"/>
      <c r="J42" s="299" t="s">
        <v>461</v>
      </c>
      <c r="K42" s="240">
        <f>M42/'生產管理報表 7-1 (週)'!B119</f>
        <v>0</v>
      </c>
      <c r="L42" s="299" t="s">
        <v>462</v>
      </c>
      <c r="M42" s="383">
        <f>SUM(M37:M41)</f>
        <v>0</v>
      </c>
      <c r="N42" s="744"/>
      <c r="O42" s="745"/>
      <c r="P42" s="746"/>
      <c r="R42" s="281"/>
      <c r="S42" s="237"/>
      <c r="T42" s="237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1"/>
      <c r="AK42" s="281"/>
      <c r="AL42" s="281"/>
      <c r="AM42" s="281"/>
      <c r="AN42" s="281"/>
      <c r="AO42" s="281"/>
      <c r="AP42" s="281"/>
      <c r="AQ42" s="281"/>
      <c r="AR42" s="281"/>
      <c r="AS42" s="281"/>
      <c r="AT42" s="281"/>
      <c r="AU42" s="281"/>
      <c r="AV42" s="281"/>
      <c r="AW42" s="281"/>
      <c r="AX42" s="281"/>
      <c r="AY42" s="281"/>
      <c r="AZ42" s="281"/>
      <c r="BA42" s="281"/>
      <c r="BB42" s="281"/>
      <c r="BC42" s="281"/>
      <c r="BD42" s="281"/>
      <c r="BE42" s="281"/>
      <c r="BF42" s="281"/>
      <c r="BG42" s="281"/>
      <c r="BH42" s="281"/>
      <c r="BI42" s="281"/>
      <c r="BJ42" s="281"/>
      <c r="BK42" s="281"/>
      <c r="BL42" s="281"/>
      <c r="BM42" s="281"/>
      <c r="BN42" s="281"/>
      <c r="BO42" s="281"/>
      <c r="BP42" s="281"/>
      <c r="BQ42" s="281"/>
      <c r="BR42" s="281"/>
      <c r="BS42" s="281"/>
      <c r="BT42" s="281"/>
      <c r="BU42" s="281"/>
      <c r="BV42" s="281"/>
      <c r="BW42" s="281"/>
    </row>
    <row r="43" spans="1:75" s="140" customFormat="1" ht="15.75" customHeight="1">
      <c r="B43" s="282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301"/>
      <c r="O43" s="301"/>
      <c r="P43" s="301"/>
      <c r="R43" s="281"/>
      <c r="S43" s="311"/>
      <c r="T43" s="31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  <c r="BH43" s="281"/>
      <c r="BI43" s="281"/>
      <c r="BJ43" s="281"/>
      <c r="BK43" s="281"/>
      <c r="BL43" s="281"/>
      <c r="BM43" s="281"/>
      <c r="BN43" s="281"/>
      <c r="BO43" s="281"/>
      <c r="BP43" s="281"/>
      <c r="BQ43" s="281"/>
      <c r="BR43" s="281"/>
      <c r="BS43" s="281"/>
      <c r="BT43" s="281"/>
      <c r="BU43" s="281"/>
      <c r="BV43" s="281"/>
      <c r="BW43" s="281"/>
    </row>
    <row r="44" spans="1:75" s="140" customFormat="1" ht="15.75" customHeight="1">
      <c r="A44" s="653" t="s">
        <v>449</v>
      </c>
      <c r="B44" s="654"/>
      <c r="C44" s="302" t="s">
        <v>358</v>
      </c>
      <c r="D44" s="676" t="s">
        <v>359</v>
      </c>
      <c r="E44" s="677"/>
      <c r="F44" s="678"/>
      <c r="G44" s="676" t="s">
        <v>452</v>
      </c>
      <c r="H44" s="677"/>
      <c r="I44" s="678"/>
      <c r="J44" s="304" t="s">
        <v>453</v>
      </c>
      <c r="K44" s="304" t="s">
        <v>23</v>
      </c>
      <c r="L44" s="304" t="s">
        <v>454</v>
      </c>
      <c r="M44" s="304" t="s">
        <v>421</v>
      </c>
      <c r="N44" s="305" t="s">
        <v>455</v>
      </c>
      <c r="O44" s="747" t="s">
        <v>364</v>
      </c>
      <c r="P44" s="748"/>
      <c r="R44" s="281"/>
      <c r="S44" s="237"/>
      <c r="T44" s="237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</row>
    <row r="45" spans="1:75" s="140" customFormat="1" ht="20.100000000000001" customHeight="1">
      <c r="A45" s="766">
        <v>2</v>
      </c>
      <c r="B45" s="769" t="s">
        <v>463</v>
      </c>
      <c r="C45" s="306">
        <v>1</v>
      </c>
      <c r="D45" s="287"/>
      <c r="E45" s="288"/>
      <c r="F45" s="289"/>
      <c r="G45" s="287"/>
      <c r="H45" s="288"/>
      <c r="I45" s="289"/>
      <c r="J45" s="307"/>
      <c r="K45" s="308"/>
      <c r="L45" s="307"/>
      <c r="M45" s="309">
        <f t="shared" ref="M45:M49" si="4">L45*J45</f>
        <v>0</v>
      </c>
      <c r="N45" s="310"/>
      <c r="O45" s="749"/>
      <c r="P45" s="750"/>
      <c r="R45" s="281"/>
      <c r="S45" s="311"/>
      <c r="T45" s="311"/>
      <c r="U45" s="281"/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1"/>
    </row>
    <row r="46" spans="1:75" s="140" customFormat="1" ht="20.100000000000001" customHeight="1">
      <c r="A46" s="767"/>
      <c r="B46" s="770"/>
      <c r="C46" s="306">
        <v>2</v>
      </c>
      <c r="D46" s="287"/>
      <c r="E46" s="288"/>
      <c r="F46" s="289"/>
      <c r="G46" s="287"/>
      <c r="H46" s="288"/>
      <c r="I46" s="289"/>
      <c r="J46" s="307"/>
      <c r="K46" s="308"/>
      <c r="L46" s="307"/>
      <c r="M46" s="309">
        <f t="shared" si="4"/>
        <v>0</v>
      </c>
      <c r="N46" s="310"/>
      <c r="O46" s="749"/>
      <c r="P46" s="750"/>
      <c r="R46" s="281"/>
      <c r="S46" s="237"/>
      <c r="T46" s="237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281"/>
      <c r="AJ46" s="281"/>
    </row>
    <row r="47" spans="1:75" s="140" customFormat="1" ht="20.100000000000001" customHeight="1">
      <c r="A47" s="767"/>
      <c r="B47" s="770"/>
      <c r="C47" s="306">
        <v>3</v>
      </c>
      <c r="D47" s="287"/>
      <c r="E47" s="288"/>
      <c r="F47" s="289"/>
      <c r="G47" s="287"/>
      <c r="H47" s="288"/>
      <c r="I47" s="289"/>
      <c r="J47" s="307"/>
      <c r="K47" s="308"/>
      <c r="L47" s="307"/>
      <c r="M47" s="309">
        <f t="shared" si="4"/>
        <v>0</v>
      </c>
      <c r="N47" s="310"/>
      <c r="O47" s="749"/>
      <c r="P47" s="750"/>
      <c r="R47" s="281"/>
      <c r="S47" s="311"/>
      <c r="T47" s="31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</row>
    <row r="48" spans="1:75" s="140" customFormat="1" ht="20.100000000000001" customHeight="1">
      <c r="A48" s="767"/>
      <c r="B48" s="770"/>
      <c r="C48" s="306">
        <v>4</v>
      </c>
      <c r="D48" s="287"/>
      <c r="E48" s="288"/>
      <c r="F48" s="289"/>
      <c r="G48" s="287"/>
      <c r="H48" s="288"/>
      <c r="I48" s="289"/>
      <c r="J48" s="307"/>
      <c r="K48" s="308"/>
      <c r="L48" s="307"/>
      <c r="M48" s="309">
        <f t="shared" si="4"/>
        <v>0</v>
      </c>
      <c r="N48" s="310"/>
      <c r="O48" s="749"/>
      <c r="P48" s="750"/>
      <c r="R48" s="281"/>
      <c r="S48" s="237"/>
      <c r="T48" s="237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</row>
    <row r="49" spans="1:36" s="140" customFormat="1" ht="20.100000000000001" customHeight="1" thickBot="1">
      <c r="A49" s="767"/>
      <c r="B49" s="770"/>
      <c r="C49" s="312">
        <v>5</v>
      </c>
      <c r="D49" s="294"/>
      <c r="E49" s="295"/>
      <c r="F49" s="296"/>
      <c r="G49" s="294"/>
      <c r="H49" s="295"/>
      <c r="I49" s="296"/>
      <c r="J49" s="313"/>
      <c r="K49" s="314"/>
      <c r="L49" s="313"/>
      <c r="M49" s="315">
        <f t="shared" si="4"/>
        <v>0</v>
      </c>
      <c r="N49" s="316"/>
      <c r="O49" s="749"/>
      <c r="P49" s="750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</row>
    <row r="50" spans="1:36" s="140" customFormat="1" ht="15.75" customHeight="1" thickTop="1">
      <c r="A50" s="768"/>
      <c r="B50" s="771"/>
      <c r="C50" s="668"/>
      <c r="D50" s="669"/>
      <c r="E50" s="669"/>
      <c r="F50" s="669"/>
      <c r="G50" s="669"/>
      <c r="H50" s="669"/>
      <c r="I50" s="774"/>
      <c r="J50" s="299" t="s">
        <v>461</v>
      </c>
      <c r="K50" s="240">
        <f>M50/'生產管理報表 7-1 (週)'!B119</f>
        <v>0</v>
      </c>
      <c r="L50" s="299" t="s">
        <v>462</v>
      </c>
      <c r="M50" s="300">
        <f>SUM(M45:M49)</f>
        <v>0</v>
      </c>
      <c r="N50" s="751"/>
      <c r="O50" s="752"/>
      <c r="P50" s="753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1"/>
      <c r="AH50" s="281"/>
    </row>
    <row r="51" spans="1:36" s="140" customFormat="1" ht="15.75" customHeight="1">
      <c r="B51" s="282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317"/>
      <c r="O51" s="317"/>
      <c r="P51" s="317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  <c r="AG51" s="281"/>
      <c r="AH51" s="281"/>
    </row>
    <row r="52" spans="1:36" s="140" customFormat="1" ht="15.75" customHeight="1">
      <c r="A52" s="653" t="s">
        <v>449</v>
      </c>
      <c r="B52" s="654"/>
      <c r="C52" s="302" t="s">
        <v>358</v>
      </c>
      <c r="D52" s="676" t="s">
        <v>359</v>
      </c>
      <c r="E52" s="677"/>
      <c r="F52" s="678"/>
      <c r="G52" s="676" t="s">
        <v>452</v>
      </c>
      <c r="H52" s="677"/>
      <c r="I52" s="765"/>
      <c r="J52" s="303" t="s">
        <v>453</v>
      </c>
      <c r="K52" s="304" t="s">
        <v>23</v>
      </c>
      <c r="L52" s="304" t="s">
        <v>454</v>
      </c>
      <c r="M52" s="304" t="s">
        <v>421</v>
      </c>
      <c r="N52" s="305" t="s">
        <v>455</v>
      </c>
      <c r="O52" s="759" t="s">
        <v>364</v>
      </c>
      <c r="P52" s="760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1"/>
      <c r="AH52" s="281"/>
      <c r="AI52" s="281"/>
      <c r="AJ52" s="281"/>
    </row>
    <row r="53" spans="1:36" s="140" customFormat="1" ht="20.100000000000001" customHeight="1">
      <c r="A53" s="766">
        <v>3</v>
      </c>
      <c r="B53" s="769" t="s">
        <v>464</v>
      </c>
      <c r="C53" s="306">
        <v>1</v>
      </c>
      <c r="D53" s="287"/>
      <c r="E53" s="288"/>
      <c r="F53" s="289"/>
      <c r="G53" s="287"/>
      <c r="H53" s="288"/>
      <c r="I53" s="289"/>
      <c r="J53" s="307"/>
      <c r="K53" s="308"/>
      <c r="L53" s="307"/>
      <c r="M53" s="384">
        <f t="shared" ref="M53:M57" si="5">L53*J53</f>
        <v>0</v>
      </c>
      <c r="N53" s="320"/>
      <c r="O53" s="754"/>
      <c r="P53" s="755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  <c r="AG53" s="281"/>
      <c r="AH53" s="281"/>
      <c r="AI53" s="281"/>
      <c r="AJ53" s="281"/>
    </row>
    <row r="54" spans="1:36" s="140" customFormat="1" ht="20.100000000000001" customHeight="1">
      <c r="A54" s="767"/>
      <c r="B54" s="770"/>
      <c r="C54" s="306">
        <v>2</v>
      </c>
      <c r="D54" s="287"/>
      <c r="E54" s="288"/>
      <c r="F54" s="289"/>
      <c r="G54" s="287"/>
      <c r="H54" s="288"/>
      <c r="I54" s="289"/>
      <c r="J54" s="307"/>
      <c r="K54" s="308"/>
      <c r="L54" s="307"/>
      <c r="M54" s="384">
        <f t="shared" si="5"/>
        <v>0</v>
      </c>
      <c r="N54" s="320"/>
      <c r="O54" s="754"/>
      <c r="P54" s="755"/>
      <c r="R54" s="281"/>
      <c r="S54" s="281"/>
      <c r="T54"/>
      <c r="U54" s="281"/>
      <c r="V54" s="281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  <c r="AG54" s="281"/>
      <c r="AH54" s="281"/>
      <c r="AI54" s="281"/>
      <c r="AJ54" s="281"/>
    </row>
    <row r="55" spans="1:36" s="140" customFormat="1" ht="20.100000000000001" customHeight="1">
      <c r="A55" s="767"/>
      <c r="B55" s="770"/>
      <c r="C55" s="306">
        <v>3</v>
      </c>
      <c r="D55" s="287"/>
      <c r="E55" s="288"/>
      <c r="F55" s="289"/>
      <c r="G55" s="287"/>
      <c r="H55" s="288"/>
      <c r="I55" s="289"/>
      <c r="J55" s="307"/>
      <c r="K55" s="308"/>
      <c r="L55" s="307"/>
      <c r="M55" s="384">
        <f t="shared" si="5"/>
        <v>0</v>
      </c>
      <c r="N55" s="320"/>
      <c r="O55" s="754"/>
      <c r="P55" s="755"/>
      <c r="R55" s="281"/>
      <c r="S55" s="281"/>
      <c r="T55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</row>
    <row r="56" spans="1:36" s="140" customFormat="1" ht="20.100000000000001" customHeight="1">
      <c r="A56" s="767"/>
      <c r="B56" s="770"/>
      <c r="C56" s="306">
        <v>4</v>
      </c>
      <c r="D56" s="287"/>
      <c r="E56" s="288"/>
      <c r="F56" s="289"/>
      <c r="G56" s="287"/>
      <c r="H56" s="288"/>
      <c r="I56" s="318"/>
      <c r="J56" s="319"/>
      <c r="K56" s="308"/>
      <c r="L56" s="307"/>
      <c r="M56" s="384">
        <f t="shared" si="5"/>
        <v>0</v>
      </c>
      <c r="N56" s="320"/>
      <c r="O56" s="754"/>
      <c r="P56" s="755"/>
      <c r="R56" s="281"/>
      <c r="S56" s="281"/>
      <c r="T56"/>
      <c r="U56" s="281"/>
      <c r="V56" s="281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</row>
    <row r="57" spans="1:36" s="140" customFormat="1" ht="20.100000000000001" customHeight="1" thickBot="1">
      <c r="A57" s="767"/>
      <c r="B57" s="770"/>
      <c r="C57" s="312">
        <v>5</v>
      </c>
      <c r="D57" s="294"/>
      <c r="E57" s="295"/>
      <c r="F57" s="296"/>
      <c r="G57" s="294"/>
      <c r="H57" s="295"/>
      <c r="I57" s="321"/>
      <c r="J57" s="322"/>
      <c r="K57" s="314"/>
      <c r="L57" s="323"/>
      <c r="M57" s="384">
        <f t="shared" si="5"/>
        <v>0</v>
      </c>
      <c r="N57" s="320"/>
      <c r="O57" s="754"/>
      <c r="P57" s="755"/>
      <c r="R57" s="281"/>
      <c r="S57" s="281"/>
      <c r="T57"/>
      <c r="U57" s="281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</row>
    <row r="58" spans="1:36" s="140" customFormat="1" ht="15.75" customHeight="1" thickTop="1">
      <c r="A58" s="768"/>
      <c r="B58" s="771"/>
      <c r="C58" s="668"/>
      <c r="D58" s="669"/>
      <c r="E58" s="669"/>
      <c r="F58" s="669"/>
      <c r="G58" s="669"/>
      <c r="H58" s="669"/>
      <c r="I58" s="774"/>
      <c r="J58" s="324" t="s">
        <v>461</v>
      </c>
      <c r="K58" s="240">
        <f>M58/'生產管理報表 7-1 (週)'!B119</f>
        <v>0</v>
      </c>
      <c r="L58" s="324" t="s">
        <v>462</v>
      </c>
      <c r="M58" s="385">
        <f>SUM(M53:M57)</f>
        <v>0</v>
      </c>
      <c r="N58" s="756"/>
      <c r="O58" s="757"/>
      <c r="P58" s="758"/>
      <c r="R58" s="281"/>
      <c r="S58" s="281"/>
      <c r="T58"/>
      <c r="U58" s="281"/>
      <c r="V58" s="281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</row>
    <row r="59" spans="1:36" s="140" customFormat="1" ht="15.75" customHeight="1">
      <c r="A59" s="784" t="s">
        <v>517</v>
      </c>
      <c r="B59" s="784"/>
      <c r="C59" s="784"/>
      <c r="D59" s="784"/>
      <c r="E59" s="784"/>
      <c r="F59" s="784"/>
      <c r="G59" s="784"/>
      <c r="H59" s="784"/>
      <c r="I59" s="784"/>
      <c r="J59" s="784"/>
      <c r="K59" s="784"/>
      <c r="L59" s="784"/>
      <c r="M59" s="784"/>
      <c r="R59" s="281"/>
      <c r="S59" s="281"/>
      <c r="T59" s="281"/>
      <c r="U59" s="281"/>
    </row>
    <row r="60" spans="1:36" s="141" customFormat="1" ht="15.75" customHeight="1">
      <c r="A60" s="685"/>
      <c r="B60" s="685"/>
      <c r="C60" s="685"/>
      <c r="D60" s="685"/>
      <c r="E60" s="685"/>
      <c r="F60" s="685"/>
      <c r="G60" s="685"/>
      <c r="H60" s="685"/>
      <c r="I60" s="685"/>
      <c r="J60" s="685"/>
      <c r="K60" s="685"/>
      <c r="L60" s="685"/>
      <c r="M60" s="685"/>
    </row>
    <row r="61" spans="1:36" s="140" customFormat="1" ht="15.75" customHeight="1">
      <c r="A61" s="686" t="s">
        <v>449</v>
      </c>
      <c r="B61" s="679">
        <v>1</v>
      </c>
      <c r="C61" s="680"/>
      <c r="D61" s="679">
        <v>2</v>
      </c>
      <c r="E61" s="680"/>
      <c r="F61" s="679">
        <v>3</v>
      </c>
      <c r="G61" s="680"/>
      <c r="H61" s="653">
        <v>4</v>
      </c>
      <c r="I61" s="654"/>
      <c r="J61" s="653">
        <v>5</v>
      </c>
      <c r="K61" s="654"/>
      <c r="L61" s="653">
        <v>6</v>
      </c>
      <c r="M61" s="654"/>
      <c r="N61" s="653">
        <v>7</v>
      </c>
      <c r="O61" s="654"/>
      <c r="P61" s="653">
        <v>8</v>
      </c>
      <c r="Q61" s="654"/>
      <c r="R61" s="281"/>
      <c r="S61" s="281"/>
      <c r="T61" s="281"/>
      <c r="U61" s="281"/>
    </row>
    <row r="62" spans="1:36" s="140" customFormat="1" ht="15.75" customHeight="1">
      <c r="A62" s="687"/>
      <c r="B62" s="681" t="s">
        <v>417</v>
      </c>
      <c r="C62" s="682"/>
      <c r="D62" s="681" t="s">
        <v>450</v>
      </c>
      <c r="E62" s="682"/>
      <c r="F62" s="681" t="s">
        <v>419</v>
      </c>
      <c r="G62" s="682"/>
      <c r="H62" s="683" t="s">
        <v>428</v>
      </c>
      <c r="I62" s="684"/>
      <c r="J62" s="683" t="s">
        <v>424</v>
      </c>
      <c r="K62" s="684"/>
      <c r="L62" s="683" t="s">
        <v>425</v>
      </c>
      <c r="M62" s="684"/>
      <c r="N62" s="683" t="s">
        <v>426</v>
      </c>
      <c r="O62" s="684"/>
      <c r="P62" s="782" t="s">
        <v>451</v>
      </c>
      <c r="Q62" s="783"/>
      <c r="R62" s="281"/>
      <c r="S62" s="281"/>
      <c r="T62" s="281"/>
      <c r="U62" s="281"/>
    </row>
    <row r="63" spans="1:36" s="140" customFormat="1" ht="15.75" customHeight="1">
      <c r="B63" s="282"/>
      <c r="C63" s="283"/>
      <c r="R63" s="281"/>
      <c r="S63" s="281"/>
      <c r="T63" s="281"/>
      <c r="U63" s="281"/>
    </row>
    <row r="64" spans="1:36" s="285" customFormat="1" ht="15.75" customHeight="1">
      <c r="A64" s="653" t="s">
        <v>449</v>
      </c>
      <c r="B64" s="654"/>
      <c r="C64" s="284" t="s">
        <v>358</v>
      </c>
      <c r="D64" s="775" t="s">
        <v>359</v>
      </c>
      <c r="E64" s="677"/>
      <c r="F64" s="765"/>
      <c r="G64" s="776" t="s">
        <v>452</v>
      </c>
      <c r="H64" s="777"/>
      <c r="I64" s="778"/>
      <c r="J64" s="284" t="s">
        <v>453</v>
      </c>
      <c r="K64" s="284" t="s">
        <v>23</v>
      </c>
      <c r="L64" s="284" t="s">
        <v>454</v>
      </c>
      <c r="M64" s="284" t="s">
        <v>421</v>
      </c>
      <c r="N64" s="284" t="s">
        <v>455</v>
      </c>
      <c r="O64" s="779" t="s">
        <v>364</v>
      </c>
      <c r="P64" s="780"/>
    </row>
    <row r="65" spans="1:75" s="140" customFormat="1" ht="20.100000000000001" customHeight="1">
      <c r="A65" s="766">
        <v>1</v>
      </c>
      <c r="B65" s="769" t="s">
        <v>456</v>
      </c>
      <c r="C65" s="286">
        <v>1</v>
      </c>
      <c r="D65" s="287"/>
      <c r="E65" s="288"/>
      <c r="F65" s="288"/>
      <c r="G65" s="409"/>
      <c r="H65" s="288"/>
      <c r="I65" s="318"/>
      <c r="J65" s="286"/>
      <c r="K65" s="292"/>
      <c r="L65" s="286"/>
      <c r="M65" s="381">
        <f>L65*J65</f>
        <v>0</v>
      </c>
      <c r="N65" s="293"/>
      <c r="O65" s="704"/>
      <c r="P65" s="705"/>
      <c r="R65" s="281"/>
      <c r="S65" s="311"/>
      <c r="T65" s="311"/>
      <c r="U65" s="281"/>
    </row>
    <row r="66" spans="1:75" s="140" customFormat="1" ht="20.100000000000001" customHeight="1">
      <c r="A66" s="767"/>
      <c r="B66" s="770"/>
      <c r="C66" s="286">
        <v>2</v>
      </c>
      <c r="D66" s="287"/>
      <c r="E66" s="288"/>
      <c r="F66" s="288"/>
      <c r="G66" s="409"/>
      <c r="H66" s="288"/>
      <c r="I66" s="318"/>
      <c r="J66" s="286"/>
      <c r="K66" s="292"/>
      <c r="L66" s="286"/>
      <c r="M66" s="381">
        <f t="shared" ref="M66:M69" si="6">L66*J66</f>
        <v>0</v>
      </c>
      <c r="N66" s="293"/>
      <c r="O66" s="704"/>
      <c r="P66" s="705"/>
      <c r="R66" s="281"/>
      <c r="S66" s="237"/>
      <c r="T66" s="237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1"/>
      <c r="AS66" s="281"/>
      <c r="AT66" s="281"/>
      <c r="AU66" s="281"/>
      <c r="AV66" s="281"/>
      <c r="AW66" s="281"/>
      <c r="AX66" s="281"/>
      <c r="AY66" s="281"/>
      <c r="AZ66" s="281"/>
      <c r="BA66" s="281"/>
      <c r="BB66" s="281"/>
      <c r="BC66" s="281"/>
      <c r="BD66" s="281"/>
      <c r="BE66" s="281"/>
      <c r="BF66" s="281"/>
      <c r="BG66" s="281"/>
      <c r="BH66" s="281"/>
      <c r="BI66" s="281"/>
      <c r="BJ66" s="281"/>
      <c r="BK66" s="281"/>
      <c r="BL66" s="281"/>
      <c r="BM66" s="281"/>
      <c r="BN66" s="281"/>
      <c r="BO66" s="281"/>
      <c r="BP66" s="281"/>
      <c r="BQ66" s="281"/>
      <c r="BR66" s="281"/>
      <c r="BS66" s="281"/>
      <c r="BT66" s="281"/>
      <c r="BU66" s="281"/>
      <c r="BV66" s="281"/>
      <c r="BW66" s="281"/>
    </row>
    <row r="67" spans="1:75" s="140" customFormat="1" ht="20.100000000000001" customHeight="1">
      <c r="A67" s="767"/>
      <c r="B67" s="770"/>
      <c r="C67" s="286">
        <v>3</v>
      </c>
      <c r="D67" s="287"/>
      <c r="E67" s="288"/>
      <c r="F67" s="288"/>
      <c r="G67" s="409"/>
      <c r="H67" s="288"/>
      <c r="I67" s="318"/>
      <c r="J67" s="286"/>
      <c r="K67" s="292"/>
      <c r="L67" s="286"/>
      <c r="M67" s="381">
        <f t="shared" si="6"/>
        <v>0</v>
      </c>
      <c r="N67" s="293"/>
      <c r="O67" s="781"/>
      <c r="P67" s="755"/>
      <c r="R67" s="281"/>
      <c r="S67" s="311"/>
      <c r="T67" s="31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  <c r="AO67" s="281"/>
      <c r="AP67" s="281"/>
      <c r="AQ67" s="281"/>
      <c r="AR67" s="281"/>
      <c r="AS67" s="281"/>
      <c r="AT67" s="281"/>
      <c r="AU67" s="281"/>
      <c r="AV67" s="281"/>
      <c r="AW67" s="281"/>
      <c r="AX67" s="281"/>
      <c r="AY67" s="281"/>
      <c r="AZ67" s="281"/>
      <c r="BA67" s="281"/>
      <c r="BB67" s="281"/>
      <c r="BC67" s="281"/>
      <c r="BD67" s="281"/>
      <c r="BE67" s="281"/>
      <c r="BF67" s="281"/>
      <c r="BG67" s="281"/>
      <c r="BH67" s="281"/>
      <c r="BI67" s="281"/>
      <c r="BJ67" s="281"/>
      <c r="BK67" s="281"/>
      <c r="BL67" s="281"/>
      <c r="BM67" s="281"/>
      <c r="BN67" s="281"/>
      <c r="BO67" s="281"/>
      <c r="BP67" s="281"/>
      <c r="BQ67" s="281"/>
      <c r="BR67" s="281"/>
      <c r="BS67" s="281"/>
      <c r="BT67" s="281"/>
      <c r="BU67" s="281"/>
      <c r="BV67" s="281"/>
      <c r="BW67" s="281"/>
    </row>
    <row r="68" spans="1:75" s="140" customFormat="1" ht="20.100000000000001" customHeight="1">
      <c r="A68" s="767"/>
      <c r="B68" s="770"/>
      <c r="C68" s="286">
        <v>4</v>
      </c>
      <c r="D68" s="287"/>
      <c r="E68" s="288"/>
      <c r="F68" s="288"/>
      <c r="G68" s="409"/>
      <c r="H68" s="288"/>
      <c r="I68" s="318"/>
      <c r="J68" s="286"/>
      <c r="K68" s="292"/>
      <c r="L68" s="286"/>
      <c r="M68" s="381">
        <f t="shared" si="6"/>
        <v>0</v>
      </c>
      <c r="N68" s="293"/>
      <c r="O68" s="781"/>
      <c r="P68" s="755"/>
      <c r="R68" s="281"/>
      <c r="S68" s="237"/>
      <c r="T68" s="237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1"/>
      <c r="BE68" s="281"/>
      <c r="BF68" s="281"/>
      <c r="BG68" s="281"/>
      <c r="BH68" s="281"/>
      <c r="BI68" s="281"/>
      <c r="BJ68" s="281"/>
      <c r="BK68" s="281"/>
      <c r="BL68" s="281"/>
      <c r="BM68" s="281"/>
      <c r="BN68" s="281"/>
      <c r="BO68" s="281"/>
      <c r="BP68" s="281"/>
      <c r="BQ68" s="281"/>
      <c r="BR68" s="281"/>
      <c r="BS68" s="281"/>
      <c r="BT68" s="281"/>
      <c r="BU68" s="281"/>
      <c r="BV68" s="281"/>
      <c r="BW68" s="281"/>
    </row>
    <row r="69" spans="1:75" s="140" customFormat="1" ht="20.100000000000001" customHeight="1" thickBot="1">
      <c r="A69" s="767"/>
      <c r="B69" s="770"/>
      <c r="C69" s="286">
        <v>5</v>
      </c>
      <c r="D69" s="294"/>
      <c r="E69" s="295"/>
      <c r="F69" s="295"/>
      <c r="G69" s="400"/>
      <c r="H69" s="295"/>
      <c r="I69" s="321"/>
      <c r="J69" s="297"/>
      <c r="K69" s="298"/>
      <c r="L69" s="297"/>
      <c r="M69" s="382">
        <f t="shared" si="6"/>
        <v>0</v>
      </c>
      <c r="N69" s="293"/>
      <c r="O69" s="781"/>
      <c r="P69" s="755"/>
      <c r="R69" s="281"/>
      <c r="S69" s="311"/>
      <c r="T69" s="31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F69" s="281"/>
      <c r="BG69" s="281"/>
      <c r="BH69" s="281"/>
      <c r="BI69" s="281"/>
      <c r="BJ69" s="281"/>
      <c r="BK69" s="281"/>
      <c r="BL69" s="281"/>
      <c r="BM69" s="281"/>
      <c r="BN69" s="281"/>
      <c r="BO69" s="281"/>
      <c r="BP69" s="281"/>
      <c r="BQ69" s="281"/>
      <c r="BR69" s="281"/>
      <c r="BS69" s="281"/>
      <c r="BT69" s="281"/>
      <c r="BU69" s="281"/>
      <c r="BV69" s="281"/>
      <c r="BW69" s="281"/>
    </row>
    <row r="70" spans="1:75" s="140" customFormat="1" ht="15.75" customHeight="1" thickTop="1">
      <c r="A70" s="768"/>
      <c r="B70" s="771"/>
      <c r="C70" s="668"/>
      <c r="D70" s="669"/>
      <c r="E70" s="669"/>
      <c r="F70" s="669"/>
      <c r="G70" s="669"/>
      <c r="H70" s="669"/>
      <c r="I70" s="774"/>
      <c r="J70" s="299" t="s">
        <v>461</v>
      </c>
      <c r="K70" s="240">
        <f>M70/'生產管理報表 7-1 (週)'!B130</f>
        <v>0</v>
      </c>
      <c r="L70" s="299" t="s">
        <v>462</v>
      </c>
      <c r="M70" s="383">
        <f>SUM(M65:M69)</f>
        <v>0</v>
      </c>
      <c r="N70" s="744"/>
      <c r="O70" s="745"/>
      <c r="P70" s="746"/>
      <c r="R70" s="281"/>
      <c r="S70" s="237"/>
      <c r="T70" s="237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F70" s="281"/>
      <c r="BG70" s="281"/>
      <c r="BH70" s="281"/>
      <c r="BI70" s="281"/>
      <c r="BJ70" s="281"/>
      <c r="BK70" s="281"/>
      <c r="BL70" s="281"/>
      <c r="BM70" s="281"/>
      <c r="BN70" s="281"/>
      <c r="BO70" s="281"/>
      <c r="BP70" s="281"/>
      <c r="BQ70" s="281"/>
      <c r="BR70" s="281"/>
      <c r="BS70" s="281"/>
      <c r="BT70" s="281"/>
      <c r="BU70" s="281"/>
      <c r="BV70" s="281"/>
      <c r="BW70" s="281"/>
    </row>
    <row r="71" spans="1:75" s="140" customFormat="1" ht="15.75" customHeight="1">
      <c r="B71" s="282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301"/>
      <c r="O71" s="301"/>
      <c r="P71" s="301"/>
      <c r="R71" s="281"/>
      <c r="S71" s="311"/>
      <c r="T71" s="31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81"/>
      <c r="BE71" s="281"/>
      <c r="BF71" s="281"/>
      <c r="BG71" s="281"/>
      <c r="BH71" s="281"/>
      <c r="BI71" s="281"/>
      <c r="BJ71" s="281"/>
      <c r="BK71" s="281"/>
      <c r="BL71" s="281"/>
      <c r="BM71" s="281"/>
      <c r="BN71" s="281"/>
      <c r="BO71" s="281"/>
      <c r="BP71" s="281"/>
      <c r="BQ71" s="281"/>
      <c r="BR71" s="281"/>
      <c r="BS71" s="281"/>
      <c r="BT71" s="281"/>
      <c r="BU71" s="281"/>
      <c r="BV71" s="281"/>
      <c r="BW71" s="281"/>
    </row>
    <row r="72" spans="1:75" s="140" customFormat="1" ht="15.75" customHeight="1">
      <c r="A72" s="653" t="s">
        <v>449</v>
      </c>
      <c r="B72" s="654"/>
      <c r="C72" s="302" t="s">
        <v>358</v>
      </c>
      <c r="D72" s="676" t="s">
        <v>359</v>
      </c>
      <c r="E72" s="677"/>
      <c r="F72" s="678"/>
      <c r="G72" s="676" t="s">
        <v>452</v>
      </c>
      <c r="H72" s="677"/>
      <c r="I72" s="678"/>
      <c r="J72" s="304" t="s">
        <v>453</v>
      </c>
      <c r="K72" s="304" t="s">
        <v>23</v>
      </c>
      <c r="L72" s="304" t="s">
        <v>454</v>
      </c>
      <c r="M72" s="304" t="s">
        <v>421</v>
      </c>
      <c r="N72" s="305" t="s">
        <v>455</v>
      </c>
      <c r="O72" s="747" t="s">
        <v>364</v>
      </c>
      <c r="P72" s="748"/>
      <c r="R72" s="281"/>
      <c r="S72" s="237"/>
      <c r="T72" s="237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</row>
    <row r="73" spans="1:75" s="140" customFormat="1" ht="20.100000000000001" customHeight="1">
      <c r="A73" s="766">
        <v>2</v>
      </c>
      <c r="B73" s="769" t="s">
        <v>463</v>
      </c>
      <c r="C73" s="306">
        <v>1</v>
      </c>
      <c r="D73" s="287"/>
      <c r="E73" s="288"/>
      <c r="F73" s="289"/>
      <c r="G73" s="287"/>
      <c r="H73" s="288"/>
      <c r="I73" s="289"/>
      <c r="J73" s="307"/>
      <c r="K73" s="308"/>
      <c r="L73" s="307"/>
      <c r="M73" s="309">
        <f t="shared" ref="M73:M77" si="7">L73*J73</f>
        <v>0</v>
      </c>
      <c r="N73" s="310"/>
      <c r="O73" s="749"/>
      <c r="P73" s="750"/>
      <c r="R73" s="281"/>
      <c r="S73" s="311"/>
      <c r="T73" s="31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</row>
    <row r="74" spans="1:75" s="140" customFormat="1" ht="20.100000000000001" customHeight="1">
      <c r="A74" s="767"/>
      <c r="B74" s="770"/>
      <c r="C74" s="306">
        <v>2</v>
      </c>
      <c r="D74" s="287"/>
      <c r="E74" s="288"/>
      <c r="F74" s="289"/>
      <c r="G74" s="287"/>
      <c r="H74" s="288"/>
      <c r="I74" s="289"/>
      <c r="J74" s="307"/>
      <c r="K74" s="308"/>
      <c r="L74" s="307"/>
      <c r="M74" s="309">
        <f t="shared" si="7"/>
        <v>0</v>
      </c>
      <c r="N74" s="310"/>
      <c r="O74" s="749"/>
      <c r="P74" s="750"/>
      <c r="R74" s="281"/>
      <c r="S74" s="237"/>
      <c r="T74" s="237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</row>
    <row r="75" spans="1:75" s="140" customFormat="1" ht="20.100000000000001" customHeight="1">
      <c r="A75" s="767"/>
      <c r="B75" s="770"/>
      <c r="C75" s="306">
        <v>3</v>
      </c>
      <c r="D75" s="287"/>
      <c r="E75" s="288"/>
      <c r="F75" s="289"/>
      <c r="G75" s="287"/>
      <c r="H75" s="288"/>
      <c r="I75" s="289"/>
      <c r="J75" s="307"/>
      <c r="K75" s="308"/>
      <c r="L75" s="307"/>
      <c r="M75" s="309">
        <f t="shared" si="7"/>
        <v>0</v>
      </c>
      <c r="N75" s="310"/>
      <c r="O75" s="749"/>
      <c r="P75" s="750"/>
      <c r="R75" s="281"/>
      <c r="S75" s="311"/>
      <c r="T75" s="31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</row>
    <row r="76" spans="1:75" s="140" customFormat="1" ht="20.100000000000001" customHeight="1">
      <c r="A76" s="767"/>
      <c r="B76" s="770"/>
      <c r="C76" s="306">
        <v>4</v>
      </c>
      <c r="D76" s="287"/>
      <c r="E76" s="288"/>
      <c r="F76" s="289"/>
      <c r="G76" s="287"/>
      <c r="H76" s="288"/>
      <c r="I76" s="289"/>
      <c r="J76" s="307"/>
      <c r="K76" s="308"/>
      <c r="L76" s="307"/>
      <c r="M76" s="309">
        <f t="shared" si="7"/>
        <v>0</v>
      </c>
      <c r="N76" s="310"/>
      <c r="O76" s="749"/>
      <c r="P76" s="750"/>
      <c r="R76" s="281"/>
      <c r="S76" s="237"/>
      <c r="T76" s="237"/>
      <c r="U76" s="281"/>
      <c r="V76" s="281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  <c r="AG76" s="281"/>
      <c r="AH76" s="281"/>
    </row>
    <row r="77" spans="1:75" s="140" customFormat="1" ht="20.100000000000001" customHeight="1" thickBot="1">
      <c r="A77" s="767"/>
      <c r="B77" s="770"/>
      <c r="C77" s="312">
        <v>5</v>
      </c>
      <c r="D77" s="294"/>
      <c r="E77" s="295"/>
      <c r="F77" s="296"/>
      <c r="G77" s="294"/>
      <c r="H77" s="295"/>
      <c r="I77" s="296"/>
      <c r="J77" s="313"/>
      <c r="K77" s="314"/>
      <c r="L77" s="313"/>
      <c r="M77" s="315">
        <f t="shared" si="7"/>
        <v>0</v>
      </c>
      <c r="N77" s="316"/>
      <c r="O77" s="749"/>
      <c r="P77" s="750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  <c r="AG77" s="281"/>
      <c r="AH77" s="281"/>
    </row>
    <row r="78" spans="1:75" s="140" customFormat="1" ht="15.75" customHeight="1" thickTop="1">
      <c r="A78" s="768"/>
      <c r="B78" s="771"/>
      <c r="C78" s="668"/>
      <c r="D78" s="669"/>
      <c r="E78" s="669"/>
      <c r="F78" s="669"/>
      <c r="G78" s="669"/>
      <c r="H78" s="669"/>
      <c r="I78" s="774"/>
      <c r="J78" s="299" t="s">
        <v>461</v>
      </c>
      <c r="K78" s="240">
        <f>M78/'生產管理報表 7-1 (週)'!B130</f>
        <v>0</v>
      </c>
      <c r="L78" s="299" t="s">
        <v>462</v>
      </c>
      <c r="M78" s="300">
        <f>SUM(M73:M77)</f>
        <v>0</v>
      </c>
      <c r="N78" s="751"/>
      <c r="O78" s="752"/>
      <c r="P78" s="753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</row>
    <row r="79" spans="1:75" s="140" customFormat="1" ht="15.75" customHeight="1">
      <c r="B79" s="282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317"/>
      <c r="O79" s="317"/>
      <c r="P79" s="317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</row>
    <row r="80" spans="1:75" s="140" customFormat="1" ht="15.75" customHeight="1">
      <c r="A80" s="653" t="s">
        <v>449</v>
      </c>
      <c r="B80" s="654"/>
      <c r="C80" s="302" t="s">
        <v>358</v>
      </c>
      <c r="D80" s="676" t="s">
        <v>359</v>
      </c>
      <c r="E80" s="677"/>
      <c r="F80" s="678"/>
      <c r="G80" s="676" t="s">
        <v>452</v>
      </c>
      <c r="H80" s="677"/>
      <c r="I80" s="765"/>
      <c r="J80" s="303" t="s">
        <v>453</v>
      </c>
      <c r="K80" s="304" t="s">
        <v>23</v>
      </c>
      <c r="L80" s="304" t="s">
        <v>454</v>
      </c>
      <c r="M80" s="304" t="s">
        <v>421</v>
      </c>
      <c r="N80" s="305" t="s">
        <v>455</v>
      </c>
      <c r="O80" s="759" t="s">
        <v>364</v>
      </c>
      <c r="P80" s="760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</row>
    <row r="81" spans="1:75" s="140" customFormat="1" ht="45.75" customHeight="1">
      <c r="A81" s="766">
        <v>3</v>
      </c>
      <c r="B81" s="769" t="s">
        <v>464</v>
      </c>
      <c r="C81" s="306">
        <v>1</v>
      </c>
      <c r="D81" s="287" t="s">
        <v>316</v>
      </c>
      <c r="E81" s="288"/>
      <c r="F81" s="289"/>
      <c r="G81" s="289" t="s">
        <v>465</v>
      </c>
      <c r="H81" s="288"/>
      <c r="I81" s="289"/>
      <c r="J81" s="307">
        <v>13.950000000000001</v>
      </c>
      <c r="K81" s="308">
        <v>6.8662884301552186E-3</v>
      </c>
      <c r="L81" s="307">
        <v>339</v>
      </c>
      <c r="M81" s="384">
        <f t="shared" ref="M81:M85" si="8">L81*J81</f>
        <v>4729.05</v>
      </c>
      <c r="N81" s="320"/>
      <c r="O81" s="772" t="s">
        <v>518</v>
      </c>
      <c r="P81" s="773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</row>
    <row r="82" spans="1:75" s="140" customFormat="1" ht="20.100000000000001" customHeight="1">
      <c r="A82" s="767"/>
      <c r="B82" s="770"/>
      <c r="C82" s="306">
        <v>2</v>
      </c>
      <c r="D82" s="287"/>
      <c r="E82" s="288"/>
      <c r="F82" s="289"/>
      <c r="G82" s="287"/>
      <c r="H82" s="288"/>
      <c r="I82" s="289"/>
      <c r="J82" s="307"/>
      <c r="K82" s="308"/>
      <c r="L82" s="307"/>
      <c r="M82" s="384">
        <f t="shared" si="8"/>
        <v>0</v>
      </c>
      <c r="N82" s="320"/>
      <c r="O82" s="754"/>
      <c r="P82" s="755"/>
      <c r="R82" s="281"/>
      <c r="S82" s="281"/>
      <c r="T82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</row>
    <row r="83" spans="1:75" s="140" customFormat="1" ht="20.100000000000001" customHeight="1">
      <c r="A83" s="767"/>
      <c r="B83" s="770"/>
      <c r="C83" s="306">
        <v>3</v>
      </c>
      <c r="D83" s="287"/>
      <c r="E83" s="288"/>
      <c r="F83" s="289"/>
      <c r="G83" s="287"/>
      <c r="H83" s="288"/>
      <c r="I83" s="289"/>
      <c r="J83" s="307"/>
      <c r="K83" s="308"/>
      <c r="L83" s="307"/>
      <c r="M83" s="384">
        <f t="shared" si="8"/>
        <v>0</v>
      </c>
      <c r="N83" s="320"/>
      <c r="O83" s="754"/>
      <c r="P83" s="755"/>
      <c r="R83" s="281"/>
      <c r="S83" s="281"/>
      <c r="T83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</row>
    <row r="84" spans="1:75" s="140" customFormat="1" ht="20.100000000000001" customHeight="1">
      <c r="A84" s="767"/>
      <c r="B84" s="770"/>
      <c r="C84" s="306">
        <v>4</v>
      </c>
      <c r="D84" s="287"/>
      <c r="E84" s="288"/>
      <c r="F84" s="289"/>
      <c r="G84" s="287"/>
      <c r="H84" s="288"/>
      <c r="I84" s="318"/>
      <c r="J84" s="319"/>
      <c r="K84" s="308"/>
      <c r="L84" s="307"/>
      <c r="M84" s="384">
        <f t="shared" si="8"/>
        <v>0</v>
      </c>
      <c r="N84" s="320"/>
      <c r="O84" s="754"/>
      <c r="P84" s="755"/>
      <c r="R84" s="281"/>
      <c r="S84" s="281"/>
      <c r="T84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</row>
    <row r="85" spans="1:75" s="140" customFormat="1" ht="20.100000000000001" customHeight="1" thickBot="1">
      <c r="A85" s="767"/>
      <c r="B85" s="770"/>
      <c r="C85" s="312">
        <v>5</v>
      </c>
      <c r="D85" s="294"/>
      <c r="E85" s="295"/>
      <c r="F85" s="296"/>
      <c r="G85" s="294"/>
      <c r="H85" s="295"/>
      <c r="I85" s="321"/>
      <c r="J85" s="322"/>
      <c r="K85" s="314"/>
      <c r="L85" s="323"/>
      <c r="M85" s="384">
        <f t="shared" si="8"/>
        <v>0</v>
      </c>
      <c r="N85" s="320"/>
      <c r="O85" s="754"/>
      <c r="P85" s="755"/>
      <c r="R85" s="281"/>
      <c r="S85" s="281"/>
      <c r="T85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</row>
    <row r="86" spans="1:75" s="140" customFormat="1" ht="15.75" customHeight="1" thickTop="1">
      <c r="A86" s="768"/>
      <c r="B86" s="771"/>
      <c r="C86" s="668"/>
      <c r="D86" s="669"/>
      <c r="E86" s="669"/>
      <c r="F86" s="669"/>
      <c r="G86" s="669"/>
      <c r="H86" s="669"/>
      <c r="I86" s="774"/>
      <c r="J86" s="324" t="s">
        <v>461</v>
      </c>
      <c r="K86" s="240">
        <f>M86/'生產管理報表 7-1 (週)'!B130</f>
        <v>3.7402616231640345E-2</v>
      </c>
      <c r="L86" s="324" t="s">
        <v>462</v>
      </c>
      <c r="M86" s="385">
        <f>SUM(M81:M85)</f>
        <v>4729.05</v>
      </c>
      <c r="N86" s="756"/>
      <c r="O86" s="757"/>
      <c r="P86" s="758"/>
      <c r="R86" s="281"/>
      <c r="S86" s="281"/>
      <c r="T86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</row>
    <row r="87" spans="1:75" s="140" customFormat="1" ht="15.75" customHeight="1">
      <c r="A87" s="784" t="s">
        <v>519</v>
      </c>
      <c r="B87" s="784"/>
      <c r="C87" s="784"/>
      <c r="D87" s="784"/>
      <c r="E87" s="784"/>
      <c r="F87" s="784"/>
      <c r="G87" s="784"/>
      <c r="H87" s="784"/>
      <c r="I87" s="784"/>
      <c r="J87" s="784"/>
      <c r="K87" s="784"/>
      <c r="L87" s="784"/>
      <c r="M87" s="784"/>
      <c r="R87" s="281"/>
      <c r="S87" s="281"/>
      <c r="T87" s="281"/>
      <c r="U87" s="281"/>
    </row>
    <row r="88" spans="1:75" s="141" customFormat="1" ht="15.75" customHeight="1">
      <c r="A88" s="685"/>
      <c r="B88" s="685"/>
      <c r="C88" s="685"/>
      <c r="D88" s="685"/>
      <c r="E88" s="685"/>
      <c r="F88" s="685"/>
      <c r="G88" s="685"/>
      <c r="H88" s="685"/>
      <c r="I88" s="685"/>
      <c r="J88" s="685"/>
      <c r="K88" s="685"/>
      <c r="L88" s="685"/>
      <c r="M88" s="685"/>
    </row>
    <row r="89" spans="1:75" s="140" customFormat="1" ht="15.75" customHeight="1">
      <c r="A89" s="686" t="s">
        <v>449</v>
      </c>
      <c r="B89" s="679">
        <v>1</v>
      </c>
      <c r="C89" s="680"/>
      <c r="D89" s="679">
        <v>2</v>
      </c>
      <c r="E89" s="680"/>
      <c r="F89" s="679">
        <v>3</v>
      </c>
      <c r="G89" s="680"/>
      <c r="H89" s="653">
        <v>4</v>
      </c>
      <c r="I89" s="654"/>
      <c r="J89" s="653">
        <v>5</v>
      </c>
      <c r="K89" s="654"/>
      <c r="L89" s="653">
        <v>6</v>
      </c>
      <c r="M89" s="654"/>
      <c r="N89" s="653">
        <v>7</v>
      </c>
      <c r="O89" s="654"/>
      <c r="P89" s="653">
        <v>8</v>
      </c>
      <c r="Q89" s="654"/>
      <c r="R89" s="281"/>
      <c r="S89" s="281"/>
      <c r="T89" s="281"/>
      <c r="U89" s="281"/>
    </row>
    <row r="90" spans="1:75" s="140" customFormat="1" ht="15.75" customHeight="1">
      <c r="A90" s="687"/>
      <c r="B90" s="681" t="s">
        <v>417</v>
      </c>
      <c r="C90" s="682"/>
      <c r="D90" s="681" t="s">
        <v>450</v>
      </c>
      <c r="E90" s="682"/>
      <c r="F90" s="681" t="s">
        <v>419</v>
      </c>
      <c r="G90" s="682"/>
      <c r="H90" s="683" t="s">
        <v>428</v>
      </c>
      <c r="I90" s="684"/>
      <c r="J90" s="683" t="s">
        <v>424</v>
      </c>
      <c r="K90" s="684"/>
      <c r="L90" s="683" t="s">
        <v>425</v>
      </c>
      <c r="M90" s="684"/>
      <c r="N90" s="683" t="s">
        <v>426</v>
      </c>
      <c r="O90" s="684"/>
      <c r="P90" s="782" t="s">
        <v>451</v>
      </c>
      <c r="Q90" s="783"/>
      <c r="R90" s="281"/>
      <c r="S90" s="281"/>
      <c r="T90" s="281"/>
      <c r="U90" s="281"/>
    </row>
    <row r="91" spans="1:75" s="140" customFormat="1" ht="15.75" customHeight="1">
      <c r="B91" s="282"/>
      <c r="C91" s="283"/>
      <c r="R91" s="281"/>
      <c r="S91" s="281"/>
      <c r="T91" s="281"/>
      <c r="U91" s="281"/>
    </row>
    <row r="92" spans="1:75" s="285" customFormat="1" ht="15.75" customHeight="1">
      <c r="A92" s="653" t="s">
        <v>449</v>
      </c>
      <c r="B92" s="654"/>
      <c r="C92" s="284" t="s">
        <v>358</v>
      </c>
      <c r="D92" s="775" t="s">
        <v>359</v>
      </c>
      <c r="E92" s="677"/>
      <c r="F92" s="765"/>
      <c r="G92" s="776" t="s">
        <v>452</v>
      </c>
      <c r="H92" s="777"/>
      <c r="I92" s="778"/>
      <c r="J92" s="284" t="s">
        <v>453</v>
      </c>
      <c r="K92" s="284" t="s">
        <v>23</v>
      </c>
      <c r="L92" s="284" t="s">
        <v>454</v>
      </c>
      <c r="M92" s="284" t="s">
        <v>421</v>
      </c>
      <c r="N92" s="284" t="s">
        <v>455</v>
      </c>
      <c r="O92" s="779" t="s">
        <v>364</v>
      </c>
      <c r="P92" s="780"/>
    </row>
    <row r="93" spans="1:75" s="140" customFormat="1" ht="20.100000000000001" customHeight="1">
      <c r="A93" s="766">
        <v>1</v>
      </c>
      <c r="B93" s="769" t="s">
        <v>456</v>
      </c>
      <c r="C93" s="286">
        <v>1</v>
      </c>
      <c r="D93" s="287"/>
      <c r="E93" s="288"/>
      <c r="F93" s="288"/>
      <c r="G93" s="287"/>
      <c r="H93" s="288"/>
      <c r="I93" s="289"/>
      <c r="J93" s="286"/>
      <c r="K93" s="292"/>
      <c r="L93" s="286"/>
      <c r="M93" s="381">
        <f>L93*J93</f>
        <v>0</v>
      </c>
      <c r="N93" s="293"/>
      <c r="O93" s="704"/>
      <c r="P93" s="705"/>
      <c r="R93" s="281"/>
      <c r="S93" s="311"/>
      <c r="T93" s="311"/>
      <c r="U93" s="281"/>
    </row>
    <row r="94" spans="1:75" s="140" customFormat="1" ht="20.100000000000001" customHeight="1">
      <c r="A94" s="767"/>
      <c r="B94" s="770"/>
      <c r="C94" s="286">
        <v>2</v>
      </c>
      <c r="D94" s="287"/>
      <c r="E94" s="288"/>
      <c r="F94" s="288"/>
      <c r="G94" s="287"/>
      <c r="H94" s="288"/>
      <c r="I94" s="289"/>
      <c r="J94" s="286"/>
      <c r="K94" s="292"/>
      <c r="L94" s="286"/>
      <c r="M94" s="381">
        <f t="shared" ref="M94:M97" si="9">L94*J94</f>
        <v>0</v>
      </c>
      <c r="N94" s="293"/>
      <c r="O94" s="704"/>
      <c r="P94" s="705"/>
      <c r="R94" s="281"/>
      <c r="S94" s="237"/>
      <c r="T94" s="237"/>
      <c r="U94" s="281"/>
      <c r="V94" s="281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1"/>
      <c r="AI94" s="281"/>
      <c r="AJ94" s="281"/>
      <c r="AK94" s="281"/>
      <c r="AL94" s="281"/>
      <c r="AM94" s="281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81"/>
      <c r="BE94" s="281"/>
      <c r="BF94" s="281"/>
      <c r="BG94" s="281"/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</row>
    <row r="95" spans="1:75" s="140" customFormat="1" ht="20.100000000000001" customHeight="1">
      <c r="A95" s="767"/>
      <c r="B95" s="770"/>
      <c r="C95" s="286">
        <v>3</v>
      </c>
      <c r="D95" s="287"/>
      <c r="E95" s="288"/>
      <c r="F95" s="288"/>
      <c r="G95" s="287"/>
      <c r="H95" s="288"/>
      <c r="I95" s="318"/>
      <c r="J95" s="286"/>
      <c r="K95" s="292"/>
      <c r="L95" s="286"/>
      <c r="M95" s="381">
        <f t="shared" si="9"/>
        <v>0</v>
      </c>
      <c r="N95" s="293"/>
      <c r="O95" s="781"/>
      <c r="P95" s="755"/>
      <c r="R95" s="281"/>
      <c r="S95" s="311"/>
      <c r="T95" s="311"/>
      <c r="U95" s="281"/>
      <c r="V95" s="281"/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  <c r="AG95" s="281"/>
      <c r="AH95" s="281"/>
      <c r="AI95" s="281"/>
      <c r="AJ95" s="281"/>
      <c r="AK95" s="281"/>
      <c r="AL95" s="281"/>
      <c r="AM95" s="281"/>
      <c r="AN95" s="281"/>
      <c r="AO95" s="281"/>
      <c r="AP95" s="281"/>
      <c r="AQ95" s="281"/>
      <c r="AR95" s="281"/>
      <c r="AS95" s="281"/>
      <c r="AT95" s="281"/>
      <c r="AU95" s="281"/>
      <c r="AV95" s="281"/>
      <c r="AW95" s="281"/>
      <c r="AX95" s="281"/>
      <c r="AY95" s="281"/>
      <c r="AZ95" s="281"/>
      <c r="BA95" s="281"/>
      <c r="BB95" s="281"/>
      <c r="BC95" s="281"/>
      <c r="BD95" s="281"/>
      <c r="BE95" s="281"/>
      <c r="BF95" s="281"/>
      <c r="BG95" s="281"/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</row>
    <row r="96" spans="1:75" s="140" customFormat="1" ht="20.100000000000001" customHeight="1">
      <c r="A96" s="767"/>
      <c r="B96" s="770"/>
      <c r="C96" s="286">
        <v>4</v>
      </c>
      <c r="D96" s="287"/>
      <c r="E96" s="288"/>
      <c r="F96" s="288"/>
      <c r="G96" s="287"/>
      <c r="H96" s="288"/>
      <c r="I96" s="289"/>
      <c r="J96" s="286"/>
      <c r="K96" s="292"/>
      <c r="L96" s="286"/>
      <c r="M96" s="381">
        <f t="shared" si="9"/>
        <v>0</v>
      </c>
      <c r="N96" s="293"/>
      <c r="O96" s="781"/>
      <c r="P96" s="755"/>
      <c r="R96" s="281"/>
      <c r="S96" s="237"/>
      <c r="T96" s="237"/>
      <c r="U96" s="281"/>
      <c r="V96" s="281"/>
      <c r="W96" s="281"/>
      <c r="X96" s="281"/>
      <c r="Y96" s="281"/>
      <c r="Z96" s="281"/>
      <c r="AA96" s="281"/>
      <c r="AB96" s="281"/>
      <c r="AC96" s="281"/>
      <c r="AD96" s="281"/>
      <c r="AE96" s="281"/>
      <c r="AF96" s="281"/>
      <c r="AG96" s="281"/>
      <c r="AH96" s="281"/>
      <c r="AI96" s="281"/>
      <c r="AJ96" s="281"/>
      <c r="AK96" s="281"/>
      <c r="AL96" s="281"/>
      <c r="AM96" s="281"/>
      <c r="AN96" s="281"/>
      <c r="AO96" s="281"/>
      <c r="AP96" s="281"/>
      <c r="AQ96" s="281"/>
      <c r="AR96" s="281"/>
      <c r="AS96" s="281"/>
      <c r="AT96" s="281"/>
      <c r="AU96" s="281"/>
      <c r="AV96" s="281"/>
      <c r="AW96" s="281"/>
      <c r="AX96" s="281"/>
      <c r="AY96" s="281"/>
      <c r="AZ96" s="281"/>
      <c r="BA96" s="281"/>
      <c r="BB96" s="281"/>
      <c r="BC96" s="281"/>
      <c r="BD96" s="281"/>
      <c r="BE96" s="281"/>
      <c r="BF96" s="281"/>
      <c r="BG96" s="281"/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</row>
    <row r="97" spans="1:75" s="140" customFormat="1" ht="20.100000000000001" customHeight="1" thickBot="1">
      <c r="A97" s="767"/>
      <c r="B97" s="770"/>
      <c r="C97" s="286">
        <v>5</v>
      </c>
      <c r="D97" s="294"/>
      <c r="E97" s="295"/>
      <c r="F97" s="295"/>
      <c r="G97" s="287"/>
      <c r="H97" s="288"/>
      <c r="I97" s="289"/>
      <c r="J97" s="297"/>
      <c r="K97" s="298"/>
      <c r="L97" s="297"/>
      <c r="M97" s="382">
        <f t="shared" si="9"/>
        <v>0</v>
      </c>
      <c r="N97" s="293"/>
      <c r="O97" s="781"/>
      <c r="P97" s="755"/>
      <c r="R97" s="281"/>
      <c r="S97" s="311"/>
      <c r="T97" s="311"/>
      <c r="U97" s="281"/>
      <c r="V97" s="281"/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  <c r="AG97" s="281"/>
      <c r="AH97" s="281"/>
      <c r="AI97" s="281"/>
      <c r="AJ97" s="281"/>
      <c r="AK97" s="281"/>
      <c r="AL97" s="281"/>
      <c r="AM97" s="281"/>
      <c r="AN97" s="281"/>
      <c r="AO97" s="281"/>
      <c r="AP97" s="281"/>
      <c r="AQ97" s="281"/>
      <c r="AR97" s="281"/>
      <c r="AS97" s="281"/>
      <c r="AT97" s="281"/>
      <c r="AU97" s="281"/>
      <c r="AV97" s="281"/>
      <c r="AW97" s="281"/>
      <c r="AX97" s="281"/>
      <c r="AY97" s="281"/>
      <c r="AZ97" s="281"/>
      <c r="BA97" s="281"/>
      <c r="BB97" s="281"/>
      <c r="BC97" s="281"/>
      <c r="BD97" s="281"/>
      <c r="BE97" s="281"/>
      <c r="BF97" s="281"/>
      <c r="BG97" s="281"/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</row>
    <row r="98" spans="1:75" s="140" customFormat="1" ht="15.75" customHeight="1" thickTop="1">
      <c r="A98" s="768"/>
      <c r="B98" s="771"/>
      <c r="C98" s="668"/>
      <c r="D98" s="669"/>
      <c r="E98" s="669"/>
      <c r="F98" s="669"/>
      <c r="G98" s="669"/>
      <c r="H98" s="669"/>
      <c r="I98" s="774"/>
      <c r="J98" s="299" t="s">
        <v>461</v>
      </c>
      <c r="K98" s="240">
        <f>M98/'生產管理報表 7-1 (週)'!B141</f>
        <v>0</v>
      </c>
      <c r="L98" s="299" t="s">
        <v>462</v>
      </c>
      <c r="M98" s="383">
        <f>SUM(M93:M97)</f>
        <v>0</v>
      </c>
      <c r="N98" s="744"/>
      <c r="O98" s="745"/>
      <c r="P98" s="746"/>
      <c r="R98" s="281"/>
      <c r="S98" s="237"/>
      <c r="T98" s="237"/>
      <c r="U98" s="281"/>
      <c r="V98" s="281"/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  <c r="AG98" s="281"/>
      <c r="AH98" s="281"/>
      <c r="AI98" s="281"/>
      <c r="AJ98" s="281"/>
      <c r="AK98" s="281"/>
      <c r="AL98" s="281"/>
      <c r="AM98" s="281"/>
      <c r="AN98" s="281"/>
      <c r="AO98" s="281"/>
      <c r="AP98" s="281"/>
      <c r="AQ98" s="281"/>
      <c r="AR98" s="281"/>
      <c r="AS98" s="281"/>
      <c r="AT98" s="281"/>
      <c r="AU98" s="281"/>
      <c r="AV98" s="281"/>
      <c r="AW98" s="281"/>
      <c r="AX98" s="281"/>
      <c r="AY98" s="281"/>
      <c r="AZ98" s="281"/>
      <c r="BA98" s="281"/>
      <c r="BB98" s="281"/>
      <c r="BC98" s="281"/>
      <c r="BD98" s="281"/>
      <c r="BE98" s="281"/>
      <c r="BF98" s="281"/>
      <c r="BG98" s="281"/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</row>
    <row r="99" spans="1:75" s="140" customFormat="1" ht="15.75" customHeight="1">
      <c r="B99" s="282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301"/>
      <c r="O99" s="301"/>
      <c r="P99" s="301"/>
      <c r="R99" s="281"/>
      <c r="S99" s="311"/>
      <c r="T99" s="311"/>
      <c r="U99" s="281"/>
      <c r="V99" s="281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  <c r="BC99" s="281"/>
      <c r="BD99" s="281"/>
      <c r="BE99" s="281"/>
      <c r="BF99" s="281"/>
      <c r="BG99" s="281"/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</row>
    <row r="100" spans="1:75" s="140" customFormat="1" ht="15.75" customHeight="1">
      <c r="A100" s="653" t="s">
        <v>449</v>
      </c>
      <c r="B100" s="654"/>
      <c r="C100" s="302" t="s">
        <v>358</v>
      </c>
      <c r="D100" s="676" t="s">
        <v>359</v>
      </c>
      <c r="E100" s="677"/>
      <c r="F100" s="678"/>
      <c r="G100" s="676" t="s">
        <v>452</v>
      </c>
      <c r="H100" s="677"/>
      <c r="I100" s="678"/>
      <c r="J100" s="304" t="s">
        <v>453</v>
      </c>
      <c r="K100" s="304" t="s">
        <v>23</v>
      </c>
      <c r="L100" s="304" t="s">
        <v>454</v>
      </c>
      <c r="M100" s="304" t="s">
        <v>421</v>
      </c>
      <c r="N100" s="305" t="s">
        <v>455</v>
      </c>
      <c r="O100" s="747" t="s">
        <v>364</v>
      </c>
      <c r="P100" s="748"/>
      <c r="R100" s="281"/>
      <c r="S100" s="237"/>
      <c r="T100" s="237"/>
      <c r="U100" s="281"/>
      <c r="V100" s="281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  <c r="AG100" s="281"/>
      <c r="AH100" s="281"/>
      <c r="AI100" s="281"/>
      <c r="AJ100" s="281"/>
    </row>
    <row r="101" spans="1:75" s="140" customFormat="1" ht="20.100000000000001" customHeight="1">
      <c r="A101" s="766">
        <v>2</v>
      </c>
      <c r="B101" s="769" t="s">
        <v>463</v>
      </c>
      <c r="C101" s="306">
        <v>1</v>
      </c>
      <c r="D101" s="287"/>
      <c r="E101" s="288"/>
      <c r="F101" s="289"/>
      <c r="G101" s="287"/>
      <c r="H101" s="288"/>
      <c r="I101" s="289"/>
      <c r="J101" s="307"/>
      <c r="K101" s="308"/>
      <c r="L101" s="307"/>
      <c r="M101" s="309">
        <f t="shared" ref="M101:M105" si="10">L101*J101</f>
        <v>0</v>
      </c>
      <c r="N101" s="310"/>
      <c r="O101" s="749"/>
      <c r="P101" s="750"/>
      <c r="R101" s="281"/>
      <c r="S101" s="311"/>
      <c r="T101" s="311"/>
      <c r="U101" s="281"/>
      <c r="V101" s="281"/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  <c r="AG101" s="281"/>
      <c r="AH101" s="281"/>
      <c r="AI101" s="281"/>
      <c r="AJ101" s="281"/>
    </row>
    <row r="102" spans="1:75" s="140" customFormat="1" ht="20.100000000000001" customHeight="1">
      <c r="A102" s="767"/>
      <c r="B102" s="770"/>
      <c r="C102" s="306">
        <v>2</v>
      </c>
      <c r="D102" s="287"/>
      <c r="E102" s="288"/>
      <c r="F102" s="289"/>
      <c r="G102" s="287"/>
      <c r="H102" s="288"/>
      <c r="I102" s="289"/>
      <c r="J102" s="307"/>
      <c r="K102" s="308"/>
      <c r="L102" s="307"/>
      <c r="M102" s="309">
        <f t="shared" si="10"/>
        <v>0</v>
      </c>
      <c r="N102" s="310"/>
      <c r="O102" s="749"/>
      <c r="P102" s="750"/>
      <c r="R102" s="281"/>
      <c r="S102" s="237"/>
      <c r="T102" s="237"/>
      <c r="U102" s="281"/>
      <c r="V102" s="281"/>
      <c r="W102" s="281"/>
      <c r="X102" s="281"/>
      <c r="Y102" s="281"/>
      <c r="Z102" s="281"/>
      <c r="AA102" s="281"/>
      <c r="AB102" s="281"/>
      <c r="AC102" s="281"/>
      <c r="AD102" s="281"/>
      <c r="AE102" s="281"/>
      <c r="AF102" s="281"/>
      <c r="AG102" s="281"/>
      <c r="AH102" s="281"/>
      <c r="AI102" s="281"/>
      <c r="AJ102" s="281"/>
    </row>
    <row r="103" spans="1:75" s="140" customFormat="1" ht="20.100000000000001" customHeight="1">
      <c r="A103" s="767"/>
      <c r="B103" s="770"/>
      <c r="C103" s="306">
        <v>3</v>
      </c>
      <c r="D103" s="287"/>
      <c r="E103" s="288"/>
      <c r="F103" s="289"/>
      <c r="G103" s="287"/>
      <c r="H103" s="288"/>
      <c r="I103" s="289"/>
      <c r="J103" s="307"/>
      <c r="K103" s="308"/>
      <c r="L103" s="307"/>
      <c r="M103" s="309">
        <f t="shared" si="10"/>
        <v>0</v>
      </c>
      <c r="N103" s="310"/>
      <c r="O103" s="749"/>
      <c r="P103" s="750"/>
      <c r="R103" s="281"/>
      <c r="S103" s="311"/>
      <c r="T103" s="311"/>
      <c r="U103" s="281"/>
      <c r="V103" s="281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1"/>
    </row>
    <row r="104" spans="1:75" s="140" customFormat="1" ht="20.100000000000001" customHeight="1">
      <c r="A104" s="767"/>
      <c r="B104" s="770"/>
      <c r="C104" s="306">
        <v>4</v>
      </c>
      <c r="D104" s="287"/>
      <c r="E104" s="288"/>
      <c r="F104" s="289"/>
      <c r="G104" s="287"/>
      <c r="H104" s="288"/>
      <c r="I104" s="289"/>
      <c r="J104" s="307"/>
      <c r="K104" s="308"/>
      <c r="L104" s="307"/>
      <c r="M104" s="309">
        <f t="shared" si="10"/>
        <v>0</v>
      </c>
      <c r="N104" s="310"/>
      <c r="O104" s="749"/>
      <c r="P104" s="750"/>
      <c r="R104" s="281"/>
      <c r="S104" s="237"/>
      <c r="T104" s="237"/>
      <c r="U104" s="281"/>
      <c r="V104" s="281"/>
      <c r="W104" s="281"/>
      <c r="X104" s="281"/>
      <c r="Y104" s="281"/>
      <c r="Z104" s="281"/>
      <c r="AA104" s="281"/>
      <c r="AB104" s="281"/>
      <c r="AC104" s="281"/>
      <c r="AD104" s="281"/>
      <c r="AE104" s="281"/>
      <c r="AF104" s="281"/>
      <c r="AG104" s="281"/>
      <c r="AH104" s="281"/>
    </row>
    <row r="105" spans="1:75" s="140" customFormat="1" ht="20.100000000000001" customHeight="1" thickBot="1">
      <c r="A105" s="767"/>
      <c r="B105" s="770"/>
      <c r="C105" s="312">
        <v>5</v>
      </c>
      <c r="D105" s="294"/>
      <c r="E105" s="295"/>
      <c r="F105" s="296"/>
      <c r="G105" s="294"/>
      <c r="H105" s="295"/>
      <c r="I105" s="296"/>
      <c r="J105" s="313"/>
      <c r="K105" s="314"/>
      <c r="L105" s="313"/>
      <c r="M105" s="315">
        <f t="shared" si="10"/>
        <v>0</v>
      </c>
      <c r="N105" s="316"/>
      <c r="O105" s="749"/>
      <c r="P105" s="750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  <c r="AB105" s="281"/>
      <c r="AC105" s="281"/>
      <c r="AD105" s="281"/>
      <c r="AE105" s="281"/>
      <c r="AF105" s="281"/>
      <c r="AG105" s="281"/>
      <c r="AH105" s="281"/>
    </row>
    <row r="106" spans="1:75" s="140" customFormat="1" ht="15.75" customHeight="1" thickTop="1">
      <c r="A106" s="768"/>
      <c r="B106" s="771"/>
      <c r="C106" s="668"/>
      <c r="D106" s="669"/>
      <c r="E106" s="669"/>
      <c r="F106" s="669"/>
      <c r="G106" s="669"/>
      <c r="H106" s="669"/>
      <c r="I106" s="774"/>
      <c r="J106" s="299" t="s">
        <v>461</v>
      </c>
      <c r="K106" s="240">
        <f>M106/'生產管理報表 7-1 (週)'!B141</f>
        <v>0</v>
      </c>
      <c r="L106" s="299" t="s">
        <v>462</v>
      </c>
      <c r="M106" s="300">
        <f>SUM(M101:M105)</f>
        <v>0</v>
      </c>
      <c r="N106" s="751"/>
      <c r="O106" s="752"/>
      <c r="P106" s="753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</row>
    <row r="107" spans="1:75" s="140" customFormat="1" ht="15.75" customHeight="1">
      <c r="B107" s="282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317"/>
      <c r="O107" s="317"/>
      <c r="P107" s="317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  <c r="AB107" s="281"/>
      <c r="AC107" s="281"/>
      <c r="AD107" s="281"/>
      <c r="AE107" s="281"/>
      <c r="AF107" s="281"/>
      <c r="AG107" s="281"/>
      <c r="AH107" s="281"/>
    </row>
    <row r="108" spans="1:75" s="140" customFormat="1" ht="15.75" customHeight="1">
      <c r="A108" s="653" t="s">
        <v>449</v>
      </c>
      <c r="B108" s="654"/>
      <c r="C108" s="302" t="s">
        <v>358</v>
      </c>
      <c r="D108" s="676" t="s">
        <v>359</v>
      </c>
      <c r="E108" s="677"/>
      <c r="F108" s="678"/>
      <c r="G108" s="676" t="s">
        <v>452</v>
      </c>
      <c r="H108" s="677"/>
      <c r="I108" s="765"/>
      <c r="J108" s="303" t="s">
        <v>453</v>
      </c>
      <c r="K108" s="304" t="s">
        <v>23</v>
      </c>
      <c r="L108" s="304" t="s">
        <v>454</v>
      </c>
      <c r="M108" s="304" t="s">
        <v>421</v>
      </c>
      <c r="N108" s="305" t="s">
        <v>455</v>
      </c>
      <c r="O108" s="759" t="s">
        <v>364</v>
      </c>
      <c r="P108" s="760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  <c r="AB108" s="281"/>
      <c r="AC108" s="281"/>
      <c r="AD108" s="281"/>
      <c r="AE108" s="281"/>
      <c r="AF108" s="281"/>
      <c r="AG108" s="281"/>
      <c r="AH108" s="281"/>
      <c r="AI108" s="281"/>
      <c r="AJ108" s="281"/>
    </row>
    <row r="109" spans="1:75" s="140" customFormat="1" ht="45.75" customHeight="1">
      <c r="A109" s="766">
        <v>3</v>
      </c>
      <c r="B109" s="769" t="s">
        <v>464</v>
      </c>
      <c r="C109" s="306">
        <v>1</v>
      </c>
      <c r="D109" s="287" t="s">
        <v>316</v>
      </c>
      <c r="E109" s="288"/>
      <c r="F109" s="289"/>
      <c r="G109" s="289" t="s">
        <v>465</v>
      </c>
      <c r="H109" s="288"/>
      <c r="I109" s="289"/>
      <c r="J109" s="307">
        <v>13.95</v>
      </c>
      <c r="K109" s="308">
        <v>5.044832704531133E-3</v>
      </c>
      <c r="L109" s="307">
        <v>143</v>
      </c>
      <c r="M109" s="384">
        <f t="shared" ref="M109:M113" si="11">L109*J109</f>
        <v>1994.85</v>
      </c>
      <c r="N109" s="320"/>
      <c r="O109" s="772" t="s">
        <v>520</v>
      </c>
      <c r="P109" s="773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  <c r="AB109" s="281"/>
      <c r="AC109" s="281"/>
      <c r="AD109" s="281"/>
      <c r="AE109" s="281"/>
      <c r="AF109" s="281"/>
      <c r="AG109" s="281"/>
      <c r="AH109" s="281"/>
      <c r="AI109" s="281"/>
      <c r="AJ109" s="281"/>
    </row>
    <row r="110" spans="1:75" s="140" customFormat="1" ht="20.100000000000001" customHeight="1">
      <c r="A110" s="767"/>
      <c r="B110" s="770"/>
      <c r="C110" s="306">
        <v>2</v>
      </c>
      <c r="D110" s="287"/>
      <c r="E110" s="288"/>
      <c r="F110" s="289"/>
      <c r="G110" s="287"/>
      <c r="H110" s="288"/>
      <c r="I110" s="289"/>
      <c r="J110" s="307"/>
      <c r="K110" s="308"/>
      <c r="L110" s="307"/>
      <c r="M110" s="384">
        <f t="shared" si="11"/>
        <v>0</v>
      </c>
      <c r="N110" s="320"/>
      <c r="O110" s="754"/>
      <c r="P110" s="755"/>
      <c r="R110" s="281"/>
      <c r="S110" s="281"/>
      <c r="T110"/>
      <c r="U110" s="281"/>
      <c r="V110" s="281"/>
      <c r="W110" s="281"/>
      <c r="X110" s="281"/>
      <c r="Y110" s="281"/>
      <c r="Z110" s="281"/>
      <c r="AA110" s="281"/>
      <c r="AB110" s="281"/>
      <c r="AC110" s="281"/>
      <c r="AD110" s="281"/>
      <c r="AE110" s="281"/>
      <c r="AF110" s="281"/>
      <c r="AG110" s="281"/>
      <c r="AH110" s="281"/>
      <c r="AI110" s="281"/>
      <c r="AJ110" s="281"/>
    </row>
    <row r="111" spans="1:75" s="140" customFormat="1" ht="20.100000000000001" customHeight="1">
      <c r="A111" s="767"/>
      <c r="B111" s="770"/>
      <c r="C111" s="306">
        <v>3</v>
      </c>
      <c r="D111" s="287"/>
      <c r="E111" s="288"/>
      <c r="F111" s="289"/>
      <c r="G111" s="287"/>
      <c r="H111" s="288"/>
      <c r="I111" s="289"/>
      <c r="J111" s="307"/>
      <c r="K111" s="308"/>
      <c r="L111" s="307"/>
      <c r="M111" s="384">
        <f t="shared" si="11"/>
        <v>0</v>
      </c>
      <c r="N111" s="320"/>
      <c r="O111" s="754"/>
      <c r="P111" s="755"/>
      <c r="R111" s="281"/>
      <c r="S111" s="281"/>
      <c r="T111"/>
      <c r="U111" s="281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1"/>
    </row>
    <row r="112" spans="1:75" s="140" customFormat="1" ht="20.100000000000001" customHeight="1">
      <c r="A112" s="767"/>
      <c r="B112" s="770"/>
      <c r="C112" s="306">
        <v>4</v>
      </c>
      <c r="D112" s="287"/>
      <c r="E112" s="288"/>
      <c r="F112" s="289"/>
      <c r="G112" s="287"/>
      <c r="H112" s="288"/>
      <c r="I112" s="318"/>
      <c r="J112" s="319"/>
      <c r="K112" s="308"/>
      <c r="L112" s="307"/>
      <c r="M112" s="384">
        <f t="shared" si="11"/>
        <v>0</v>
      </c>
      <c r="N112" s="320"/>
      <c r="O112" s="754"/>
      <c r="P112" s="755"/>
      <c r="R112" s="281"/>
      <c r="S112" s="281"/>
      <c r="T112"/>
      <c r="U112" s="281"/>
      <c r="V112" s="281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1"/>
      <c r="AG112" s="281"/>
      <c r="AH112" s="281"/>
      <c r="AI112" s="281"/>
      <c r="AJ112" s="281"/>
    </row>
    <row r="113" spans="1:75" s="140" customFormat="1" ht="20.100000000000001" customHeight="1" thickBot="1">
      <c r="A113" s="767"/>
      <c r="B113" s="770"/>
      <c r="C113" s="312">
        <v>5</v>
      </c>
      <c r="D113" s="294"/>
      <c r="E113" s="295"/>
      <c r="F113" s="296"/>
      <c r="G113" s="294"/>
      <c r="H113" s="295"/>
      <c r="I113" s="321"/>
      <c r="J113" s="322"/>
      <c r="K113" s="314"/>
      <c r="L113" s="323"/>
      <c r="M113" s="384">
        <f t="shared" si="11"/>
        <v>0</v>
      </c>
      <c r="N113" s="320"/>
      <c r="O113" s="754"/>
      <c r="P113" s="755"/>
      <c r="R113" s="281"/>
      <c r="S113" s="281"/>
      <c r="T113"/>
      <c r="U113" s="281"/>
      <c r="V113" s="281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</row>
    <row r="114" spans="1:75" s="140" customFormat="1" ht="15.75" customHeight="1" thickTop="1">
      <c r="A114" s="768"/>
      <c r="B114" s="771"/>
      <c r="C114" s="668"/>
      <c r="D114" s="669"/>
      <c r="E114" s="669"/>
      <c r="F114" s="669"/>
      <c r="G114" s="669"/>
      <c r="H114" s="669"/>
      <c r="I114" s="774"/>
      <c r="J114" s="324" t="s">
        <v>461</v>
      </c>
      <c r="K114" s="240">
        <f>M114/'生產管理報表 7-1 (週)'!B141</f>
        <v>1.7055849339975268E-2</v>
      </c>
      <c r="L114" s="324" t="s">
        <v>462</v>
      </c>
      <c r="M114" s="385">
        <f>SUM(M109:M113)</f>
        <v>1994.85</v>
      </c>
      <c r="N114" s="756"/>
      <c r="O114" s="757"/>
      <c r="P114" s="758"/>
      <c r="R114" s="281"/>
      <c r="S114" s="281"/>
      <c r="T114"/>
      <c r="U114" s="281"/>
      <c r="V114" s="281"/>
      <c r="W114" s="281"/>
      <c r="X114" s="281"/>
      <c r="Y114" s="281"/>
      <c r="Z114" s="281"/>
      <c r="AA114" s="281"/>
      <c r="AB114" s="281"/>
      <c r="AC114" s="281"/>
      <c r="AD114" s="281"/>
      <c r="AE114" s="281"/>
      <c r="AF114" s="281"/>
      <c r="AG114" s="281"/>
      <c r="AH114" s="281"/>
      <c r="AI114" s="281"/>
      <c r="AJ114" s="281"/>
    </row>
    <row r="115" spans="1:75" s="140" customFormat="1" ht="15.75" customHeight="1">
      <c r="A115" s="784" t="s">
        <v>521</v>
      </c>
      <c r="B115" s="784"/>
      <c r="C115" s="784"/>
      <c r="D115" s="784"/>
      <c r="E115" s="784"/>
      <c r="F115" s="784"/>
      <c r="G115" s="784"/>
      <c r="H115" s="784"/>
      <c r="I115" s="784"/>
      <c r="J115" s="784"/>
      <c r="K115" s="784"/>
      <c r="L115" s="784"/>
      <c r="M115" s="784"/>
      <c r="R115" s="281"/>
      <c r="S115" s="281"/>
      <c r="T115" s="281"/>
      <c r="U115" s="281"/>
    </row>
    <row r="116" spans="1:75" s="141" customFormat="1" ht="15.75" customHeight="1">
      <c r="A116" s="685"/>
      <c r="B116" s="685"/>
      <c r="C116" s="685"/>
      <c r="D116" s="685"/>
      <c r="E116" s="685"/>
      <c r="F116" s="685"/>
      <c r="G116" s="685"/>
      <c r="H116" s="685"/>
      <c r="I116" s="685"/>
      <c r="J116" s="685"/>
      <c r="K116" s="685"/>
      <c r="L116" s="685"/>
      <c r="M116" s="685"/>
    </row>
    <row r="117" spans="1:75" s="140" customFormat="1" ht="15.75" customHeight="1">
      <c r="A117" s="686" t="s">
        <v>449</v>
      </c>
      <c r="B117" s="679">
        <v>1</v>
      </c>
      <c r="C117" s="680"/>
      <c r="D117" s="679">
        <v>2</v>
      </c>
      <c r="E117" s="680"/>
      <c r="F117" s="679">
        <v>3</v>
      </c>
      <c r="G117" s="680"/>
      <c r="H117" s="653">
        <v>4</v>
      </c>
      <c r="I117" s="654"/>
      <c r="J117" s="653">
        <v>5</v>
      </c>
      <c r="K117" s="654"/>
      <c r="L117" s="653">
        <v>6</v>
      </c>
      <c r="M117" s="654"/>
      <c r="N117" s="653">
        <v>7</v>
      </c>
      <c r="O117" s="654"/>
      <c r="P117" s="653">
        <v>8</v>
      </c>
      <c r="Q117" s="654"/>
      <c r="R117" s="281"/>
      <c r="S117" s="281"/>
      <c r="T117" s="281"/>
      <c r="U117" s="281"/>
    </row>
    <row r="118" spans="1:75" s="140" customFormat="1" ht="15.75" customHeight="1">
      <c r="A118" s="687"/>
      <c r="B118" s="681" t="s">
        <v>417</v>
      </c>
      <c r="C118" s="682"/>
      <c r="D118" s="681" t="s">
        <v>450</v>
      </c>
      <c r="E118" s="682"/>
      <c r="F118" s="681" t="s">
        <v>419</v>
      </c>
      <c r="G118" s="682"/>
      <c r="H118" s="683" t="s">
        <v>428</v>
      </c>
      <c r="I118" s="684"/>
      <c r="J118" s="683" t="s">
        <v>424</v>
      </c>
      <c r="K118" s="684"/>
      <c r="L118" s="683" t="s">
        <v>425</v>
      </c>
      <c r="M118" s="684"/>
      <c r="N118" s="683" t="s">
        <v>426</v>
      </c>
      <c r="O118" s="684"/>
      <c r="P118" s="782" t="s">
        <v>451</v>
      </c>
      <c r="Q118" s="783"/>
      <c r="R118" s="281"/>
      <c r="S118" s="281"/>
      <c r="T118" s="281"/>
      <c r="U118" s="281"/>
    </row>
    <row r="119" spans="1:75" s="140" customFormat="1" ht="15.75" customHeight="1">
      <c r="B119" s="282"/>
      <c r="C119" s="283"/>
      <c r="R119" s="281"/>
      <c r="S119" s="281"/>
      <c r="T119" s="281"/>
      <c r="U119" s="281"/>
    </row>
    <row r="120" spans="1:75" s="285" customFormat="1" ht="15.75" customHeight="1">
      <c r="A120" s="653" t="s">
        <v>449</v>
      </c>
      <c r="B120" s="654"/>
      <c r="C120" s="284" t="s">
        <v>358</v>
      </c>
      <c r="D120" s="775" t="s">
        <v>359</v>
      </c>
      <c r="E120" s="677"/>
      <c r="F120" s="765"/>
      <c r="G120" s="776" t="s">
        <v>452</v>
      </c>
      <c r="H120" s="777"/>
      <c r="I120" s="778"/>
      <c r="J120" s="284" t="s">
        <v>453</v>
      </c>
      <c r="K120" s="284" t="s">
        <v>23</v>
      </c>
      <c r="L120" s="284" t="s">
        <v>454</v>
      </c>
      <c r="M120" s="284" t="s">
        <v>421</v>
      </c>
      <c r="N120" s="284" t="s">
        <v>455</v>
      </c>
      <c r="O120" s="779" t="s">
        <v>364</v>
      </c>
      <c r="P120" s="780"/>
    </row>
    <row r="121" spans="1:75" s="140" customFormat="1" ht="20.100000000000001" customHeight="1">
      <c r="A121" s="766">
        <v>1</v>
      </c>
      <c r="B121" s="769" t="s">
        <v>456</v>
      </c>
      <c r="C121" s="286">
        <v>1</v>
      </c>
      <c r="D121" s="287"/>
      <c r="E121" s="288"/>
      <c r="F121" s="288"/>
      <c r="G121" s="287"/>
      <c r="H121" s="288"/>
      <c r="I121" s="289"/>
      <c r="J121" s="286"/>
      <c r="K121" s="292"/>
      <c r="L121" s="286"/>
      <c r="M121" s="381">
        <f>L121*J121</f>
        <v>0</v>
      </c>
      <c r="N121" s="293"/>
      <c r="O121" s="704"/>
      <c r="P121" s="705"/>
      <c r="R121" s="281"/>
      <c r="S121" s="311"/>
      <c r="T121" s="311"/>
      <c r="U121" s="281"/>
    </row>
    <row r="122" spans="1:75" s="140" customFormat="1" ht="20.100000000000001" customHeight="1">
      <c r="A122" s="767"/>
      <c r="B122" s="770"/>
      <c r="C122" s="286">
        <v>2</v>
      </c>
      <c r="D122" s="287"/>
      <c r="E122" s="288"/>
      <c r="F122" s="288"/>
      <c r="G122" s="287"/>
      <c r="H122" s="288"/>
      <c r="I122" s="289"/>
      <c r="J122" s="286"/>
      <c r="K122" s="292"/>
      <c r="L122" s="286"/>
      <c r="M122" s="381">
        <f t="shared" ref="M122:M125" si="12">L122*J122</f>
        <v>0</v>
      </c>
      <c r="N122" s="293"/>
      <c r="O122" s="704"/>
      <c r="P122" s="705"/>
      <c r="R122" s="281"/>
      <c r="S122" s="237"/>
      <c r="T122" s="237"/>
      <c r="U122" s="281"/>
      <c r="V122" s="281"/>
      <c r="W122" s="281"/>
      <c r="X122" s="281"/>
      <c r="Y122" s="281"/>
      <c r="Z122" s="281"/>
      <c r="AA122" s="281"/>
      <c r="AB122" s="281"/>
      <c r="AC122" s="281"/>
      <c r="AD122" s="281"/>
      <c r="AE122" s="281"/>
      <c r="AF122" s="281"/>
      <c r="AG122" s="281"/>
      <c r="AH122" s="281"/>
      <c r="AI122" s="281"/>
      <c r="AJ122" s="281"/>
      <c r="AK122" s="281"/>
      <c r="AL122" s="281"/>
      <c r="AM122" s="281"/>
      <c r="AN122" s="281"/>
      <c r="AO122" s="281"/>
      <c r="AP122" s="281"/>
      <c r="AQ122" s="281"/>
      <c r="AR122" s="281"/>
      <c r="AS122" s="281"/>
      <c r="AT122" s="281"/>
      <c r="AU122" s="281"/>
      <c r="AV122" s="281"/>
      <c r="AW122" s="281"/>
      <c r="AX122" s="281"/>
      <c r="AY122" s="281"/>
      <c r="AZ122" s="281"/>
      <c r="BA122" s="281"/>
      <c r="BB122" s="281"/>
      <c r="BC122" s="281"/>
      <c r="BD122" s="281"/>
      <c r="BE122" s="281"/>
      <c r="BF122" s="281"/>
      <c r="BG122" s="281"/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</row>
    <row r="123" spans="1:75" s="140" customFormat="1" ht="20.100000000000001" customHeight="1">
      <c r="A123" s="767"/>
      <c r="B123" s="770"/>
      <c r="C123" s="286">
        <v>3</v>
      </c>
      <c r="D123" s="287"/>
      <c r="E123" s="288"/>
      <c r="F123" s="288"/>
      <c r="G123" s="287"/>
      <c r="H123" s="288"/>
      <c r="I123" s="318"/>
      <c r="J123" s="286"/>
      <c r="K123" s="292"/>
      <c r="L123" s="286"/>
      <c r="M123" s="381">
        <f t="shared" si="12"/>
        <v>0</v>
      </c>
      <c r="N123" s="293"/>
      <c r="O123" s="781"/>
      <c r="P123" s="755"/>
      <c r="R123" s="281"/>
      <c r="S123" s="311"/>
      <c r="T123" s="311"/>
      <c r="U123" s="281"/>
      <c r="V123" s="281"/>
      <c r="W123" s="281"/>
      <c r="X123" s="281"/>
      <c r="Y123" s="281"/>
      <c r="Z123" s="281"/>
      <c r="AA123" s="281"/>
      <c r="AB123" s="281"/>
      <c r="AC123" s="281"/>
      <c r="AD123" s="281"/>
      <c r="AE123" s="281"/>
      <c r="AF123" s="281"/>
      <c r="AG123" s="281"/>
      <c r="AH123" s="281"/>
      <c r="AI123" s="281"/>
      <c r="AJ123" s="281"/>
      <c r="AK123" s="281"/>
      <c r="AL123" s="281"/>
      <c r="AM123" s="281"/>
      <c r="AN123" s="281"/>
      <c r="AO123" s="281"/>
      <c r="AP123" s="281"/>
      <c r="AQ123" s="281"/>
      <c r="AR123" s="281"/>
      <c r="AS123" s="281"/>
      <c r="AT123" s="281"/>
      <c r="AU123" s="281"/>
      <c r="AV123" s="281"/>
      <c r="AW123" s="281"/>
      <c r="AX123" s="281"/>
      <c r="AY123" s="281"/>
      <c r="AZ123" s="281"/>
      <c r="BA123" s="281"/>
      <c r="BB123" s="281"/>
      <c r="BC123" s="281"/>
      <c r="BD123" s="281"/>
      <c r="BE123" s="281"/>
      <c r="BF123" s="281"/>
      <c r="BG123" s="281"/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</row>
    <row r="124" spans="1:75" s="140" customFormat="1" ht="20.100000000000001" customHeight="1">
      <c r="A124" s="767"/>
      <c r="B124" s="770"/>
      <c r="C124" s="286">
        <v>4</v>
      </c>
      <c r="D124" s="287"/>
      <c r="E124" s="288"/>
      <c r="F124" s="288"/>
      <c r="G124" s="287"/>
      <c r="H124" s="288"/>
      <c r="I124" s="289"/>
      <c r="J124" s="286"/>
      <c r="K124" s="292"/>
      <c r="L124" s="286"/>
      <c r="M124" s="381">
        <f t="shared" si="12"/>
        <v>0</v>
      </c>
      <c r="N124" s="293"/>
      <c r="O124" s="781"/>
      <c r="P124" s="755"/>
      <c r="R124" s="281"/>
      <c r="S124" s="237"/>
      <c r="T124" s="237"/>
      <c r="U124" s="281"/>
      <c r="V124" s="281"/>
      <c r="W124" s="281"/>
      <c r="X124" s="281"/>
      <c r="Y124" s="281"/>
      <c r="Z124" s="281"/>
      <c r="AA124" s="281"/>
      <c r="AB124" s="281"/>
      <c r="AC124" s="281"/>
      <c r="AD124" s="281"/>
      <c r="AE124" s="281"/>
      <c r="AF124" s="281"/>
      <c r="AG124" s="281"/>
      <c r="AH124" s="281"/>
      <c r="AI124" s="281"/>
      <c r="AJ124" s="281"/>
      <c r="AK124" s="281"/>
      <c r="AL124" s="281"/>
      <c r="AM124" s="281"/>
      <c r="AN124" s="281"/>
      <c r="AO124" s="281"/>
      <c r="AP124" s="281"/>
      <c r="AQ124" s="281"/>
      <c r="AR124" s="281"/>
      <c r="AS124" s="281"/>
      <c r="AT124" s="281"/>
      <c r="AU124" s="281"/>
      <c r="AV124" s="281"/>
      <c r="AW124" s="281"/>
      <c r="AX124" s="281"/>
      <c r="AY124" s="281"/>
      <c r="AZ124" s="281"/>
      <c r="BA124" s="281"/>
      <c r="BB124" s="281"/>
      <c r="BC124" s="281"/>
      <c r="BD124" s="281"/>
      <c r="BE124" s="281"/>
      <c r="BF124" s="281"/>
      <c r="BG124" s="281"/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</row>
    <row r="125" spans="1:75" s="140" customFormat="1" ht="20.100000000000001" customHeight="1" thickBot="1">
      <c r="A125" s="767"/>
      <c r="B125" s="770"/>
      <c r="C125" s="286">
        <v>5</v>
      </c>
      <c r="D125" s="294"/>
      <c r="E125" s="295"/>
      <c r="F125" s="295"/>
      <c r="G125" s="287"/>
      <c r="H125" s="288"/>
      <c r="I125" s="289"/>
      <c r="J125" s="297"/>
      <c r="K125" s="298"/>
      <c r="L125" s="297"/>
      <c r="M125" s="382">
        <f t="shared" si="12"/>
        <v>0</v>
      </c>
      <c r="N125" s="293"/>
      <c r="O125" s="781"/>
      <c r="P125" s="755"/>
      <c r="R125" s="281"/>
      <c r="S125" s="311"/>
      <c r="T125" s="311"/>
      <c r="U125" s="281"/>
      <c r="V125" s="281"/>
      <c r="W125" s="281"/>
      <c r="X125" s="281"/>
      <c r="Y125" s="281"/>
      <c r="Z125" s="281"/>
      <c r="AA125" s="281"/>
      <c r="AB125" s="281"/>
      <c r="AC125" s="281"/>
      <c r="AD125" s="281"/>
      <c r="AE125" s="281"/>
      <c r="AF125" s="281"/>
      <c r="AG125" s="281"/>
      <c r="AH125" s="281"/>
      <c r="AI125" s="281"/>
      <c r="AJ125" s="281"/>
      <c r="AK125" s="281"/>
      <c r="AL125" s="281"/>
      <c r="AM125" s="281"/>
      <c r="AN125" s="281"/>
      <c r="AO125" s="281"/>
      <c r="AP125" s="281"/>
      <c r="AQ125" s="281"/>
      <c r="AR125" s="281"/>
      <c r="AS125" s="281"/>
      <c r="AT125" s="281"/>
      <c r="AU125" s="281"/>
      <c r="AV125" s="281"/>
      <c r="AW125" s="281"/>
      <c r="AX125" s="281"/>
      <c r="AY125" s="281"/>
      <c r="AZ125" s="281"/>
      <c r="BA125" s="281"/>
      <c r="BB125" s="281"/>
      <c r="BC125" s="281"/>
      <c r="BD125" s="281"/>
      <c r="BE125" s="281"/>
      <c r="BF125" s="281"/>
      <c r="BG125" s="281"/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</row>
    <row r="126" spans="1:75" s="140" customFormat="1" ht="15.75" customHeight="1" thickTop="1">
      <c r="A126" s="768"/>
      <c r="B126" s="771"/>
      <c r="C126" s="668"/>
      <c r="D126" s="669"/>
      <c r="E126" s="669"/>
      <c r="F126" s="669"/>
      <c r="G126" s="669"/>
      <c r="H126" s="669"/>
      <c r="I126" s="774"/>
      <c r="J126" s="299" t="s">
        <v>461</v>
      </c>
      <c r="K126" s="240">
        <f>M126/'生產管理報表 7-1 (週)'!B152</f>
        <v>0</v>
      </c>
      <c r="L126" s="299" t="s">
        <v>462</v>
      </c>
      <c r="M126" s="383">
        <f>SUM(M121:M125)</f>
        <v>0</v>
      </c>
      <c r="N126" s="744"/>
      <c r="O126" s="745"/>
      <c r="P126" s="746"/>
      <c r="R126" s="281"/>
      <c r="S126" s="237"/>
      <c r="T126" s="237"/>
      <c r="U126" s="281"/>
      <c r="V126" s="281"/>
      <c r="W126" s="281"/>
      <c r="X126" s="281"/>
      <c r="Y126" s="281"/>
      <c r="Z126" s="281"/>
      <c r="AA126" s="281"/>
      <c r="AB126" s="281"/>
      <c r="AC126" s="281"/>
      <c r="AD126" s="281"/>
      <c r="AE126" s="281"/>
      <c r="AF126" s="281"/>
      <c r="AG126" s="281"/>
      <c r="AH126" s="281"/>
      <c r="AI126" s="281"/>
      <c r="AJ126" s="281"/>
      <c r="AK126" s="281"/>
      <c r="AL126" s="281"/>
      <c r="AM126" s="281"/>
      <c r="AN126" s="281"/>
      <c r="AO126" s="281"/>
      <c r="AP126" s="281"/>
      <c r="AQ126" s="281"/>
      <c r="AR126" s="281"/>
      <c r="AS126" s="281"/>
      <c r="AT126" s="281"/>
      <c r="AU126" s="281"/>
      <c r="AV126" s="281"/>
      <c r="AW126" s="281"/>
      <c r="AX126" s="281"/>
      <c r="AY126" s="281"/>
      <c r="AZ126" s="281"/>
      <c r="BA126" s="281"/>
      <c r="BB126" s="281"/>
      <c r="BC126" s="281"/>
      <c r="BD126" s="281"/>
      <c r="BE126" s="281"/>
      <c r="BF126" s="281"/>
      <c r="BG126" s="281"/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</row>
    <row r="127" spans="1:75" s="140" customFormat="1" ht="15.75" customHeight="1">
      <c r="B127" s="282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301"/>
      <c r="O127" s="301"/>
      <c r="P127" s="301"/>
      <c r="R127" s="281"/>
      <c r="S127" s="311"/>
      <c r="T127" s="311"/>
      <c r="U127" s="281"/>
      <c r="V127" s="281"/>
      <c r="W127" s="281"/>
      <c r="X127" s="281"/>
      <c r="Y127" s="281"/>
      <c r="Z127" s="281"/>
      <c r="AA127" s="281"/>
      <c r="AB127" s="281"/>
      <c r="AC127" s="281"/>
      <c r="AD127" s="281"/>
      <c r="AE127" s="281"/>
      <c r="AF127" s="281"/>
      <c r="AG127" s="281"/>
      <c r="AH127" s="281"/>
      <c r="AI127" s="281"/>
      <c r="AJ127" s="281"/>
      <c r="AK127" s="281"/>
      <c r="AL127" s="281"/>
      <c r="AM127" s="281"/>
      <c r="AN127" s="281"/>
      <c r="AO127" s="281"/>
      <c r="AP127" s="281"/>
      <c r="AQ127" s="281"/>
      <c r="AR127" s="281"/>
      <c r="AS127" s="281"/>
      <c r="AT127" s="281"/>
      <c r="AU127" s="281"/>
      <c r="AV127" s="281"/>
      <c r="AW127" s="281"/>
      <c r="AX127" s="281"/>
      <c r="AY127" s="281"/>
      <c r="AZ127" s="281"/>
      <c r="BA127" s="281"/>
      <c r="BB127" s="281"/>
      <c r="BC127" s="281"/>
      <c r="BD127" s="281"/>
      <c r="BE127" s="281"/>
      <c r="BF127" s="281"/>
      <c r="BG127" s="281"/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</row>
    <row r="128" spans="1:75" s="140" customFormat="1" ht="15.75" customHeight="1">
      <c r="A128" s="653" t="s">
        <v>449</v>
      </c>
      <c r="B128" s="654"/>
      <c r="C128" s="302" t="s">
        <v>358</v>
      </c>
      <c r="D128" s="676" t="s">
        <v>359</v>
      </c>
      <c r="E128" s="677"/>
      <c r="F128" s="678"/>
      <c r="G128" s="676" t="s">
        <v>452</v>
      </c>
      <c r="H128" s="677"/>
      <c r="I128" s="678"/>
      <c r="J128" s="304" t="s">
        <v>453</v>
      </c>
      <c r="K128" s="304" t="s">
        <v>23</v>
      </c>
      <c r="L128" s="304" t="s">
        <v>454</v>
      </c>
      <c r="M128" s="304" t="s">
        <v>421</v>
      </c>
      <c r="N128" s="305" t="s">
        <v>455</v>
      </c>
      <c r="O128" s="747" t="s">
        <v>364</v>
      </c>
      <c r="P128" s="748"/>
      <c r="R128" s="281"/>
      <c r="S128" s="237"/>
      <c r="T128" s="237"/>
      <c r="U128" s="281"/>
      <c r="V128" s="281"/>
      <c r="W128" s="281"/>
      <c r="X128" s="281"/>
      <c r="Y128" s="281"/>
      <c r="Z128" s="281"/>
      <c r="AA128" s="281"/>
      <c r="AB128" s="281"/>
      <c r="AC128" s="281"/>
      <c r="AD128" s="281"/>
      <c r="AE128" s="281"/>
      <c r="AF128" s="281"/>
      <c r="AG128" s="281"/>
      <c r="AH128" s="281"/>
      <c r="AI128" s="281"/>
      <c r="AJ128" s="281"/>
    </row>
    <row r="129" spans="1:36" s="140" customFormat="1" ht="20.100000000000001" customHeight="1">
      <c r="A129" s="766">
        <v>2</v>
      </c>
      <c r="B129" s="769" t="s">
        <v>463</v>
      </c>
      <c r="C129" s="306">
        <v>1</v>
      </c>
      <c r="D129" s="287"/>
      <c r="E129" s="288"/>
      <c r="F129" s="289"/>
      <c r="G129" s="287"/>
      <c r="H129" s="288"/>
      <c r="I129" s="289"/>
      <c r="J129" s="307"/>
      <c r="K129" s="308"/>
      <c r="L129" s="307"/>
      <c r="M129" s="309">
        <f t="shared" ref="M129:M133" si="13">L129*J129</f>
        <v>0</v>
      </c>
      <c r="N129" s="310"/>
      <c r="O129" s="749"/>
      <c r="P129" s="750"/>
      <c r="R129" s="281"/>
      <c r="S129" s="311"/>
      <c r="T129" s="311"/>
      <c r="U129" s="281"/>
      <c r="V129" s="281"/>
      <c r="W129" s="281"/>
      <c r="X129" s="281"/>
      <c r="Y129" s="281"/>
      <c r="Z129" s="281"/>
      <c r="AA129" s="281"/>
      <c r="AB129" s="281"/>
      <c r="AC129" s="281"/>
      <c r="AD129" s="281"/>
      <c r="AE129" s="281"/>
      <c r="AF129" s="281"/>
      <c r="AG129" s="281"/>
      <c r="AH129" s="281"/>
      <c r="AI129" s="281"/>
      <c r="AJ129" s="281"/>
    </row>
    <row r="130" spans="1:36" s="140" customFormat="1" ht="20.100000000000001" customHeight="1">
      <c r="A130" s="767"/>
      <c r="B130" s="770"/>
      <c r="C130" s="306">
        <v>2</v>
      </c>
      <c r="D130" s="287"/>
      <c r="E130" s="288"/>
      <c r="F130" s="289"/>
      <c r="G130" s="287"/>
      <c r="H130" s="288"/>
      <c r="I130" s="289"/>
      <c r="J130" s="307"/>
      <c r="K130" s="308"/>
      <c r="L130" s="307"/>
      <c r="M130" s="309">
        <f t="shared" si="13"/>
        <v>0</v>
      </c>
      <c r="N130" s="310"/>
      <c r="O130" s="749"/>
      <c r="P130" s="750"/>
      <c r="R130" s="281"/>
      <c r="S130" s="237"/>
      <c r="T130" s="237"/>
      <c r="U130" s="281"/>
      <c r="V130" s="281"/>
      <c r="W130" s="281"/>
      <c r="X130" s="281"/>
      <c r="Y130" s="281"/>
      <c r="Z130" s="281"/>
      <c r="AA130" s="281"/>
      <c r="AB130" s="281"/>
      <c r="AC130" s="281"/>
      <c r="AD130" s="281"/>
      <c r="AE130" s="281"/>
      <c r="AF130" s="281"/>
      <c r="AG130" s="281"/>
      <c r="AH130" s="281"/>
      <c r="AI130" s="281"/>
      <c r="AJ130" s="281"/>
    </row>
    <row r="131" spans="1:36" s="140" customFormat="1" ht="20.100000000000001" customHeight="1">
      <c r="A131" s="767"/>
      <c r="B131" s="770"/>
      <c r="C131" s="306">
        <v>3</v>
      </c>
      <c r="D131" s="287"/>
      <c r="E131" s="288"/>
      <c r="F131" s="289"/>
      <c r="G131" s="287"/>
      <c r="H131" s="288"/>
      <c r="I131" s="289"/>
      <c r="J131" s="307"/>
      <c r="K131" s="308"/>
      <c r="L131" s="307"/>
      <c r="M131" s="309">
        <f t="shared" si="13"/>
        <v>0</v>
      </c>
      <c r="N131" s="310"/>
      <c r="O131" s="749"/>
      <c r="P131" s="750"/>
      <c r="R131" s="281"/>
      <c r="S131" s="311"/>
      <c r="T131" s="311"/>
      <c r="U131" s="281"/>
      <c r="V131" s="281"/>
      <c r="W131" s="281"/>
      <c r="X131" s="281"/>
      <c r="Y131" s="281"/>
      <c r="Z131" s="281"/>
      <c r="AA131" s="281"/>
      <c r="AB131" s="281"/>
      <c r="AC131" s="281"/>
      <c r="AD131" s="281"/>
      <c r="AE131" s="281"/>
      <c r="AF131" s="281"/>
      <c r="AG131" s="281"/>
      <c r="AH131" s="281"/>
    </row>
    <row r="132" spans="1:36" s="140" customFormat="1" ht="20.100000000000001" customHeight="1">
      <c r="A132" s="767"/>
      <c r="B132" s="770"/>
      <c r="C132" s="306">
        <v>4</v>
      </c>
      <c r="D132" s="287"/>
      <c r="E132" s="288"/>
      <c r="F132" s="289"/>
      <c r="G132" s="287"/>
      <c r="H132" s="288"/>
      <c r="I132" s="289"/>
      <c r="J132" s="307"/>
      <c r="K132" s="308"/>
      <c r="L132" s="307"/>
      <c r="M132" s="309">
        <f t="shared" si="13"/>
        <v>0</v>
      </c>
      <c r="N132" s="310"/>
      <c r="O132" s="749"/>
      <c r="P132" s="750"/>
      <c r="R132" s="281"/>
      <c r="S132" s="237"/>
      <c r="T132" s="237"/>
      <c r="U132" s="281"/>
      <c r="V132" s="281"/>
      <c r="W132" s="281"/>
      <c r="X132" s="281"/>
      <c r="Y132" s="281"/>
      <c r="Z132" s="281"/>
      <c r="AA132" s="281"/>
      <c r="AB132" s="281"/>
      <c r="AC132" s="281"/>
      <c r="AD132" s="281"/>
      <c r="AE132" s="281"/>
      <c r="AF132" s="281"/>
      <c r="AG132" s="281"/>
      <c r="AH132" s="281"/>
    </row>
    <row r="133" spans="1:36" s="140" customFormat="1" ht="20.100000000000001" customHeight="1" thickBot="1">
      <c r="A133" s="767"/>
      <c r="B133" s="770"/>
      <c r="C133" s="312">
        <v>5</v>
      </c>
      <c r="D133" s="294"/>
      <c r="E133" s="295"/>
      <c r="F133" s="296"/>
      <c r="G133" s="294"/>
      <c r="H133" s="295"/>
      <c r="I133" s="296"/>
      <c r="J133" s="313"/>
      <c r="K133" s="314"/>
      <c r="L133" s="313"/>
      <c r="M133" s="315">
        <f t="shared" si="13"/>
        <v>0</v>
      </c>
      <c r="N133" s="316"/>
      <c r="O133" s="749"/>
      <c r="P133" s="750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  <c r="AB133" s="281"/>
      <c r="AC133" s="281"/>
      <c r="AD133" s="281"/>
      <c r="AE133" s="281"/>
      <c r="AF133" s="281"/>
      <c r="AG133" s="281"/>
      <c r="AH133" s="281"/>
    </row>
    <row r="134" spans="1:36" s="140" customFormat="1" ht="15.75" customHeight="1" thickTop="1">
      <c r="A134" s="768"/>
      <c r="B134" s="771"/>
      <c r="C134" s="668"/>
      <c r="D134" s="669"/>
      <c r="E134" s="669"/>
      <c r="F134" s="669"/>
      <c r="G134" s="669"/>
      <c r="H134" s="669"/>
      <c r="I134" s="774"/>
      <c r="J134" s="299" t="s">
        <v>461</v>
      </c>
      <c r="K134" s="240">
        <f>M134/'生產管理報表 7-1 (週)'!B152</f>
        <v>0</v>
      </c>
      <c r="L134" s="299" t="s">
        <v>462</v>
      </c>
      <c r="M134" s="300">
        <f>SUM(M129:M133)</f>
        <v>0</v>
      </c>
      <c r="N134" s="751"/>
      <c r="O134" s="752"/>
      <c r="P134" s="753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  <c r="AB134" s="281"/>
      <c r="AC134" s="281"/>
      <c r="AD134" s="281"/>
      <c r="AE134" s="281"/>
      <c r="AF134" s="281"/>
      <c r="AG134" s="281"/>
      <c r="AH134" s="281"/>
    </row>
    <row r="135" spans="1:36" s="140" customFormat="1" ht="15.75" customHeight="1">
      <c r="B135" s="282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317"/>
      <c r="O135" s="317"/>
      <c r="P135" s="317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  <c r="AB135" s="281"/>
      <c r="AC135" s="281"/>
      <c r="AD135" s="281"/>
      <c r="AE135" s="281"/>
      <c r="AF135" s="281"/>
      <c r="AG135" s="281"/>
      <c r="AH135" s="281"/>
    </row>
    <row r="136" spans="1:36" s="140" customFormat="1" ht="15.75" customHeight="1">
      <c r="A136" s="653" t="s">
        <v>449</v>
      </c>
      <c r="B136" s="654"/>
      <c r="C136" s="302" t="s">
        <v>358</v>
      </c>
      <c r="D136" s="676" t="s">
        <v>359</v>
      </c>
      <c r="E136" s="677"/>
      <c r="F136" s="678"/>
      <c r="G136" s="676" t="s">
        <v>452</v>
      </c>
      <c r="H136" s="677"/>
      <c r="I136" s="765"/>
      <c r="J136" s="303" t="s">
        <v>453</v>
      </c>
      <c r="K136" s="304" t="s">
        <v>23</v>
      </c>
      <c r="L136" s="304" t="s">
        <v>454</v>
      </c>
      <c r="M136" s="304" t="s">
        <v>421</v>
      </c>
      <c r="N136" s="305" t="s">
        <v>455</v>
      </c>
      <c r="O136" s="759" t="s">
        <v>364</v>
      </c>
      <c r="P136" s="760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  <c r="AB136" s="281"/>
      <c r="AC136" s="281"/>
      <c r="AD136" s="281"/>
      <c r="AE136" s="281"/>
      <c r="AF136" s="281"/>
      <c r="AG136" s="281"/>
      <c r="AH136" s="281"/>
      <c r="AI136" s="281"/>
      <c r="AJ136" s="281"/>
    </row>
    <row r="137" spans="1:36" s="140" customFormat="1" ht="45.75" customHeight="1">
      <c r="A137" s="766">
        <v>3</v>
      </c>
      <c r="B137" s="769" t="s">
        <v>464</v>
      </c>
      <c r="C137" s="306">
        <v>1</v>
      </c>
      <c r="D137" s="287" t="s">
        <v>316</v>
      </c>
      <c r="E137" s="288"/>
      <c r="F137" s="289"/>
      <c r="G137" s="289" t="s">
        <v>465</v>
      </c>
      <c r="H137" s="288"/>
      <c r="I137" s="289"/>
      <c r="J137" s="307">
        <v>13.949999999999998</v>
      </c>
      <c r="K137" s="308">
        <v>5.4840477209857188E-3</v>
      </c>
      <c r="L137" s="307">
        <v>83</v>
      </c>
      <c r="M137" s="384">
        <f t="shared" ref="M137:M141" si="14">L137*J137</f>
        <v>1157.8499999999997</v>
      </c>
      <c r="N137" s="320"/>
      <c r="O137" s="772" t="s">
        <v>520</v>
      </c>
      <c r="P137" s="773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  <c r="AB137" s="281"/>
      <c r="AC137" s="281"/>
      <c r="AD137" s="281"/>
      <c r="AE137" s="281"/>
      <c r="AF137" s="281"/>
      <c r="AG137" s="281"/>
      <c r="AH137" s="281"/>
      <c r="AI137" s="281"/>
      <c r="AJ137" s="281"/>
    </row>
    <row r="138" spans="1:36" s="140" customFormat="1" ht="20.100000000000001" customHeight="1">
      <c r="A138" s="767"/>
      <c r="B138" s="770"/>
      <c r="C138" s="306">
        <v>2</v>
      </c>
      <c r="D138" s="287"/>
      <c r="E138" s="288"/>
      <c r="F138" s="289"/>
      <c r="G138" s="287"/>
      <c r="H138" s="288"/>
      <c r="I138" s="289"/>
      <c r="J138" s="307"/>
      <c r="K138" s="308"/>
      <c r="L138" s="307"/>
      <c r="M138" s="384">
        <f t="shared" si="14"/>
        <v>0</v>
      </c>
      <c r="N138" s="320"/>
      <c r="O138" s="754"/>
      <c r="P138" s="755"/>
      <c r="R138" s="281"/>
      <c r="S138" s="281"/>
      <c r="T138"/>
      <c r="U138" s="281"/>
      <c r="V138" s="281"/>
      <c r="W138" s="281"/>
      <c r="X138" s="281"/>
      <c r="Y138" s="281"/>
      <c r="Z138" s="281"/>
      <c r="AA138" s="281"/>
      <c r="AB138" s="281"/>
      <c r="AC138" s="281"/>
      <c r="AD138" s="281"/>
      <c r="AE138" s="281"/>
      <c r="AF138" s="281"/>
      <c r="AG138" s="281"/>
      <c r="AH138" s="281"/>
      <c r="AI138" s="281"/>
      <c r="AJ138" s="281"/>
    </row>
    <row r="139" spans="1:36" s="140" customFormat="1" ht="20.100000000000001" customHeight="1">
      <c r="A139" s="767"/>
      <c r="B139" s="770"/>
      <c r="C139" s="306">
        <v>3</v>
      </c>
      <c r="D139" s="287"/>
      <c r="E139" s="288"/>
      <c r="F139" s="289"/>
      <c r="G139" s="287"/>
      <c r="H139" s="288"/>
      <c r="I139" s="289"/>
      <c r="J139" s="307"/>
      <c r="K139" s="308"/>
      <c r="L139" s="307"/>
      <c r="M139" s="384">
        <f t="shared" si="14"/>
        <v>0</v>
      </c>
      <c r="N139" s="320"/>
      <c r="O139" s="754"/>
      <c r="P139" s="755"/>
      <c r="R139" s="281"/>
      <c r="S139" s="281"/>
      <c r="T139"/>
      <c r="U139" s="281"/>
      <c r="V139" s="281"/>
      <c r="W139" s="281"/>
      <c r="X139" s="281"/>
      <c r="Y139" s="281"/>
      <c r="Z139" s="281"/>
      <c r="AA139" s="281"/>
      <c r="AB139" s="281"/>
      <c r="AC139" s="281"/>
      <c r="AD139" s="281"/>
      <c r="AE139" s="281"/>
      <c r="AF139" s="281"/>
      <c r="AG139" s="281"/>
      <c r="AH139" s="281"/>
      <c r="AI139" s="281"/>
      <c r="AJ139" s="281"/>
    </row>
    <row r="140" spans="1:36" s="140" customFormat="1" ht="20.100000000000001" customHeight="1">
      <c r="A140" s="767"/>
      <c r="B140" s="770"/>
      <c r="C140" s="306">
        <v>4</v>
      </c>
      <c r="D140" s="287"/>
      <c r="E140" s="288"/>
      <c r="F140" s="289"/>
      <c r="G140" s="287"/>
      <c r="H140" s="288"/>
      <c r="I140" s="318"/>
      <c r="J140" s="319"/>
      <c r="K140" s="308"/>
      <c r="L140" s="307"/>
      <c r="M140" s="384">
        <f t="shared" si="14"/>
        <v>0</v>
      </c>
      <c r="N140" s="320"/>
      <c r="O140" s="754"/>
      <c r="P140" s="755"/>
      <c r="R140" s="281"/>
      <c r="S140" s="281"/>
      <c r="T140"/>
      <c r="U140" s="281"/>
      <c r="V140" s="281"/>
      <c r="W140" s="281"/>
      <c r="X140" s="281"/>
      <c r="Y140" s="281"/>
      <c r="Z140" s="281"/>
      <c r="AA140" s="281"/>
      <c r="AB140" s="281"/>
      <c r="AC140" s="281"/>
      <c r="AD140" s="281"/>
      <c r="AE140" s="281"/>
      <c r="AF140" s="281"/>
      <c r="AG140" s="281"/>
      <c r="AH140" s="281"/>
      <c r="AI140" s="281"/>
      <c r="AJ140" s="281"/>
    </row>
    <row r="141" spans="1:36" s="140" customFormat="1" ht="20.100000000000001" customHeight="1" thickBot="1">
      <c r="A141" s="767"/>
      <c r="B141" s="770"/>
      <c r="C141" s="312">
        <v>5</v>
      </c>
      <c r="D141" s="294"/>
      <c r="E141" s="295"/>
      <c r="F141" s="296"/>
      <c r="G141" s="294"/>
      <c r="H141" s="295"/>
      <c r="I141" s="321"/>
      <c r="J141" s="322"/>
      <c r="K141" s="314"/>
      <c r="L141" s="323"/>
      <c r="M141" s="384">
        <f t="shared" si="14"/>
        <v>0</v>
      </c>
      <c r="N141" s="320"/>
      <c r="O141" s="754"/>
      <c r="P141" s="755"/>
      <c r="R141" s="281"/>
      <c r="S141" s="281"/>
      <c r="T141"/>
      <c r="U141" s="281"/>
      <c r="V141" s="281"/>
      <c r="W141" s="281"/>
      <c r="X141" s="281"/>
      <c r="Y141" s="281"/>
      <c r="Z141" s="281"/>
      <c r="AA141" s="281"/>
      <c r="AB141" s="281"/>
      <c r="AC141" s="281"/>
      <c r="AD141" s="281"/>
      <c r="AE141" s="281"/>
      <c r="AF141" s="281"/>
      <c r="AG141" s="281"/>
      <c r="AH141" s="281"/>
      <c r="AI141" s="281"/>
      <c r="AJ141" s="281"/>
    </row>
    <row r="142" spans="1:36" s="140" customFormat="1" ht="15.75" customHeight="1" thickTop="1">
      <c r="A142" s="768"/>
      <c r="B142" s="771"/>
      <c r="C142" s="668"/>
      <c r="D142" s="669"/>
      <c r="E142" s="669"/>
      <c r="F142" s="669"/>
      <c r="G142" s="669"/>
      <c r="H142" s="669"/>
      <c r="I142" s="774"/>
      <c r="J142" s="324" t="s">
        <v>461</v>
      </c>
      <c r="K142" s="240">
        <f>M142/'生產管理報表 7-1 (週)'!B152</f>
        <v>9.5441565743314121E-3</v>
      </c>
      <c r="L142" s="324" t="s">
        <v>462</v>
      </c>
      <c r="M142" s="385">
        <f>SUM(M137:M141)</f>
        <v>1157.8499999999997</v>
      </c>
      <c r="N142" s="756"/>
      <c r="O142" s="757"/>
      <c r="P142" s="758"/>
      <c r="R142" s="281"/>
      <c r="S142" s="281"/>
      <c r="T142"/>
      <c r="U142" s="281"/>
      <c r="V142" s="281"/>
      <c r="W142" s="281"/>
      <c r="X142" s="281"/>
      <c r="Y142" s="281"/>
      <c r="Z142" s="281"/>
      <c r="AA142" s="281"/>
      <c r="AB142" s="281"/>
      <c r="AC142" s="281"/>
      <c r="AD142" s="281"/>
      <c r="AE142" s="281"/>
      <c r="AF142" s="281"/>
      <c r="AG142" s="281"/>
      <c r="AH142" s="281"/>
      <c r="AI142" s="281"/>
      <c r="AJ142" s="281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83"/>
  <sheetViews>
    <sheetView view="pageBreakPreview" topLeftCell="A162" zoomScale="91" zoomScaleNormal="60" zoomScaleSheetLayoutView="91" workbookViewId="0">
      <selection activeCell="O169" sqref="O169:P169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9" t="s">
        <v>413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</row>
    <row r="2" spans="1:20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</row>
    <row r="3" spans="1:20" s="140" customFormat="1" ht="15.75" customHeight="1">
      <c r="A3" s="645" t="s">
        <v>513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41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20" s="140" customFormat="1" ht="15.75" customHeight="1">
      <c r="A5" s="686" t="s">
        <v>449</v>
      </c>
      <c r="B5" s="653">
        <v>1</v>
      </c>
      <c r="C5" s="654"/>
      <c r="D5" s="653">
        <v>2</v>
      </c>
      <c r="E5" s="654"/>
      <c r="F5" s="653">
        <v>3</v>
      </c>
      <c r="G5" s="654"/>
      <c r="H5" s="679">
        <v>4</v>
      </c>
      <c r="I5" s="680"/>
      <c r="J5" s="679">
        <v>5</v>
      </c>
      <c r="K5" s="680"/>
      <c r="L5" s="679">
        <v>6</v>
      </c>
      <c r="M5" s="680"/>
      <c r="N5" s="679">
        <v>7</v>
      </c>
      <c r="O5" s="680"/>
      <c r="P5" s="386">
        <v>8</v>
      </c>
    </row>
    <row r="6" spans="1:20" s="140" customFormat="1" ht="15.75" customHeight="1">
      <c r="A6" s="687"/>
      <c r="B6" s="683" t="s">
        <v>417</v>
      </c>
      <c r="C6" s="684"/>
      <c r="D6" s="683" t="s">
        <v>450</v>
      </c>
      <c r="E6" s="684"/>
      <c r="F6" s="683" t="s">
        <v>419</v>
      </c>
      <c r="G6" s="684"/>
      <c r="H6" s="681" t="s">
        <v>428</v>
      </c>
      <c r="I6" s="682"/>
      <c r="J6" s="681" t="s">
        <v>424</v>
      </c>
      <c r="K6" s="682"/>
      <c r="L6" s="681" t="s">
        <v>425</v>
      </c>
      <c r="M6" s="682"/>
      <c r="N6" s="681" t="s">
        <v>426</v>
      </c>
      <c r="O6" s="682"/>
      <c r="P6" s="387" t="s">
        <v>451</v>
      </c>
    </row>
    <row r="7" spans="1:20" s="140" customFormat="1" ht="15.75" customHeight="1">
      <c r="B7" s="282"/>
      <c r="C7" s="283"/>
    </row>
    <row r="8" spans="1:20" s="328" customFormat="1" ht="15.75" customHeight="1">
      <c r="A8" s="688" t="s">
        <v>449</v>
      </c>
      <c r="B8" s="689"/>
      <c r="C8" s="325" t="s">
        <v>358</v>
      </c>
      <c r="D8" s="690" t="s">
        <v>359</v>
      </c>
      <c r="E8" s="691"/>
      <c r="F8" s="692"/>
      <c r="G8" s="693" t="s">
        <v>452</v>
      </c>
      <c r="H8" s="694"/>
      <c r="I8" s="695"/>
      <c r="J8" s="326" t="s">
        <v>453</v>
      </c>
      <c r="K8" s="326" t="s">
        <v>23</v>
      </c>
      <c r="L8" s="326" t="s">
        <v>454</v>
      </c>
      <c r="M8" s="327" t="s">
        <v>421</v>
      </c>
      <c r="N8" s="327" t="s">
        <v>455</v>
      </c>
      <c r="O8" s="696" t="s">
        <v>364</v>
      </c>
      <c r="P8" s="697"/>
      <c r="R8" s="237"/>
      <c r="S8" s="311"/>
    </row>
    <row r="9" spans="1:20" s="349" customFormat="1" ht="81" customHeight="1">
      <c r="A9" s="698">
        <v>4</v>
      </c>
      <c r="B9" s="701" t="s">
        <v>428</v>
      </c>
      <c r="C9" s="329">
        <v>1</v>
      </c>
      <c r="D9" s="287" t="s">
        <v>470</v>
      </c>
      <c r="E9" s="288"/>
      <c r="F9" s="289"/>
      <c r="G9" s="290" t="s">
        <v>471</v>
      </c>
      <c r="H9" s="291"/>
      <c r="I9" s="290"/>
      <c r="J9" s="369">
        <v>122.82</v>
      </c>
      <c r="K9" s="370">
        <v>3.8076421153706519E-2</v>
      </c>
      <c r="L9" s="371">
        <v>16.46</v>
      </c>
      <c r="M9" s="381">
        <f t="shared" ref="M9:M13" si="0">L9*J9</f>
        <v>2021.6171999999999</v>
      </c>
      <c r="N9" s="371"/>
      <c r="O9" s="706" t="s">
        <v>522</v>
      </c>
      <c r="P9" s="707"/>
      <c r="R9" s="372"/>
      <c r="S9" s="311"/>
    </row>
    <row r="10" spans="1:20" s="349" customFormat="1" ht="60" customHeight="1">
      <c r="A10" s="699"/>
      <c r="B10" s="702"/>
      <c r="C10" s="329">
        <v>2</v>
      </c>
      <c r="D10" s="287" t="s">
        <v>346</v>
      </c>
      <c r="E10" s="288"/>
      <c r="F10" s="289"/>
      <c r="G10" s="290" t="s">
        <v>475</v>
      </c>
      <c r="H10" s="291"/>
      <c r="I10" s="290"/>
      <c r="J10" s="369">
        <v>210.74</v>
      </c>
      <c r="K10" s="370">
        <v>4.6420687387512767E-2</v>
      </c>
      <c r="L10" s="371">
        <v>7.49</v>
      </c>
      <c r="M10" s="381">
        <f t="shared" si="0"/>
        <v>1578.4426000000001</v>
      </c>
      <c r="N10" s="371"/>
      <c r="O10" s="704" t="s">
        <v>515</v>
      </c>
      <c r="P10" s="705"/>
      <c r="R10" s="372"/>
      <c r="S10" s="237"/>
      <c r="T10" s="398"/>
    </row>
    <row r="11" spans="1:20" s="349" customFormat="1" ht="50.1" customHeight="1">
      <c r="A11" s="699"/>
      <c r="B11" s="702"/>
      <c r="C11" s="329">
        <v>3</v>
      </c>
      <c r="D11" s="287" t="s">
        <v>346</v>
      </c>
      <c r="E11" s="288"/>
      <c r="F11" s="289"/>
      <c r="G11" s="290" t="s">
        <v>523</v>
      </c>
      <c r="H11" s="291"/>
      <c r="I11" s="290"/>
      <c r="J11" s="369">
        <v>51.87</v>
      </c>
      <c r="K11" s="370">
        <v>1.1602922236012593E-2</v>
      </c>
      <c r="L11" s="371">
        <v>29.1</v>
      </c>
      <c r="M11" s="381">
        <f t="shared" si="0"/>
        <v>1509.4169999999999</v>
      </c>
      <c r="N11" s="371"/>
      <c r="O11" s="704" t="s">
        <v>524</v>
      </c>
      <c r="P11" s="705"/>
      <c r="R11" s="372"/>
      <c r="S11" s="311"/>
    </row>
    <row r="12" spans="1:20" s="349" customFormat="1" ht="50.1" customHeight="1">
      <c r="A12" s="699"/>
      <c r="B12" s="702"/>
      <c r="C12" s="329">
        <v>4</v>
      </c>
      <c r="D12" s="287" t="s">
        <v>308</v>
      </c>
      <c r="E12" s="288"/>
      <c r="F12" s="289"/>
      <c r="G12" s="290" t="s">
        <v>525</v>
      </c>
      <c r="H12" s="291"/>
      <c r="I12" s="290"/>
      <c r="J12" s="369">
        <v>160.49</v>
      </c>
      <c r="K12" s="370">
        <v>3.3894174575632575E-2</v>
      </c>
      <c r="L12" s="371">
        <v>8.57</v>
      </c>
      <c r="M12" s="381">
        <f t="shared" si="0"/>
        <v>1375.3993</v>
      </c>
      <c r="N12" s="371"/>
      <c r="O12" s="704" t="s">
        <v>515</v>
      </c>
      <c r="P12" s="705"/>
      <c r="R12" s="372"/>
      <c r="S12" s="237"/>
      <c r="T12" s="398"/>
    </row>
    <row r="13" spans="1:20" s="349" customFormat="1" ht="50.1" customHeight="1" thickBot="1">
      <c r="A13" s="699"/>
      <c r="B13" s="702"/>
      <c r="C13" s="329">
        <v>5</v>
      </c>
      <c r="D13" s="287" t="s">
        <v>467</v>
      </c>
      <c r="E13" s="295"/>
      <c r="F13" s="296"/>
      <c r="G13" s="290" t="s">
        <v>468</v>
      </c>
      <c r="H13" s="291"/>
      <c r="I13" s="290"/>
      <c r="J13" s="373">
        <v>248.46</v>
      </c>
      <c r="K13" s="374">
        <v>4.0586465318733229E-2</v>
      </c>
      <c r="L13" s="375">
        <v>5.47</v>
      </c>
      <c r="M13" s="381">
        <f t="shared" si="0"/>
        <v>1359.0762</v>
      </c>
      <c r="N13" s="371"/>
      <c r="O13" s="708" t="s">
        <v>526</v>
      </c>
      <c r="P13" s="709"/>
      <c r="R13" s="376"/>
      <c r="S13" s="311"/>
      <c r="T13" s="339"/>
    </row>
    <row r="14" spans="1:20" s="339" customFormat="1" ht="15.75" customHeight="1" thickTop="1" thickBot="1">
      <c r="A14" s="700"/>
      <c r="B14" s="703"/>
      <c r="C14" s="710"/>
      <c r="D14" s="711"/>
      <c r="E14" s="711"/>
      <c r="F14" s="711"/>
      <c r="G14" s="711"/>
      <c r="H14" s="711"/>
      <c r="I14" s="712"/>
      <c r="J14" s="346" t="s">
        <v>461</v>
      </c>
      <c r="K14" s="135">
        <f>M14/'生產管理報表 7-1 (週)'!$B$108</f>
        <v>6.7634811536710693E-2</v>
      </c>
      <c r="L14" s="347" t="s">
        <v>462</v>
      </c>
      <c r="M14" s="254">
        <f>SUM(M9:M13)</f>
        <v>7843.9523000000008</v>
      </c>
      <c r="N14" s="713"/>
      <c r="O14" s="714"/>
      <c r="P14" s="715"/>
      <c r="R14" s="237"/>
      <c r="S14" s="237"/>
    </row>
    <row r="15" spans="1:20" s="339" customFormat="1" ht="15.75" customHeight="1" thickTop="1">
      <c r="B15" s="348"/>
      <c r="C15" s="349"/>
      <c r="M15" s="388"/>
      <c r="S15" s="311"/>
    </row>
    <row r="16" spans="1:20" s="339" customFormat="1" ht="15.75" customHeight="1">
      <c r="A16" s="688" t="s">
        <v>449</v>
      </c>
      <c r="B16" s="689"/>
      <c r="C16" s="325" t="s">
        <v>358</v>
      </c>
      <c r="D16" s="690" t="s">
        <v>359</v>
      </c>
      <c r="E16" s="691"/>
      <c r="F16" s="692"/>
      <c r="G16" s="693" t="s">
        <v>452</v>
      </c>
      <c r="H16" s="694"/>
      <c r="I16" s="695"/>
      <c r="J16" s="326" t="s">
        <v>453</v>
      </c>
      <c r="K16" s="326" t="s">
        <v>23</v>
      </c>
      <c r="L16" s="326" t="s">
        <v>454</v>
      </c>
      <c r="M16" s="389" t="s">
        <v>421</v>
      </c>
      <c r="N16" s="327" t="s">
        <v>455</v>
      </c>
      <c r="O16" s="696" t="s">
        <v>364</v>
      </c>
      <c r="P16" s="697"/>
      <c r="S16" s="237"/>
      <c r="T16" s="398"/>
    </row>
    <row r="17" spans="1:20" s="349" customFormat="1" ht="75" customHeight="1">
      <c r="A17" s="698">
        <v>5</v>
      </c>
      <c r="B17" s="716" t="s">
        <v>478</v>
      </c>
      <c r="C17" s="329">
        <v>1</v>
      </c>
      <c r="D17" s="287" t="s">
        <v>470</v>
      </c>
      <c r="E17" s="288"/>
      <c r="F17" s="289"/>
      <c r="G17" s="357" t="s">
        <v>471</v>
      </c>
      <c r="H17" s="356"/>
      <c r="I17" s="357"/>
      <c r="J17" s="369">
        <v>122.82</v>
      </c>
      <c r="K17" s="370">
        <v>0.16662582700318548</v>
      </c>
      <c r="L17" s="371">
        <v>27.2</v>
      </c>
      <c r="M17" s="381">
        <f t="shared" ref="M17:M21" si="1">L17*J17</f>
        <v>3340.7039999999997</v>
      </c>
      <c r="N17" s="371"/>
      <c r="O17" s="706" t="s">
        <v>522</v>
      </c>
      <c r="P17" s="707"/>
      <c r="S17" s="311"/>
    </row>
    <row r="18" spans="1:20" s="349" customFormat="1" ht="75" customHeight="1">
      <c r="A18" s="699"/>
      <c r="B18" s="717"/>
      <c r="C18" s="329">
        <v>2</v>
      </c>
      <c r="D18" s="287" t="s">
        <v>467</v>
      </c>
      <c r="E18" s="288"/>
      <c r="F18" s="289"/>
      <c r="G18" s="357" t="s">
        <v>479</v>
      </c>
      <c r="H18" s="356"/>
      <c r="I18" s="357"/>
      <c r="J18" s="369">
        <v>147.43000000000004</v>
      </c>
      <c r="K18" s="370">
        <v>3.161972355053843E-3</v>
      </c>
      <c r="L18" s="371">
        <v>18.03</v>
      </c>
      <c r="M18" s="381">
        <f t="shared" si="1"/>
        <v>2658.1629000000007</v>
      </c>
      <c r="N18" s="371"/>
      <c r="O18" s="721" t="s">
        <v>527</v>
      </c>
      <c r="P18" s="722"/>
      <c r="S18" s="237"/>
      <c r="T18" s="399"/>
    </row>
    <row r="19" spans="1:20" s="339" customFormat="1" ht="75" customHeight="1">
      <c r="A19" s="699"/>
      <c r="B19" s="717"/>
      <c r="C19" s="329">
        <v>3</v>
      </c>
      <c r="D19" s="287" t="s">
        <v>306</v>
      </c>
      <c r="E19" s="331"/>
      <c r="F19" s="332"/>
      <c r="G19" s="333" t="s">
        <v>485</v>
      </c>
      <c r="H19" s="334"/>
      <c r="I19" s="335"/>
      <c r="J19" s="336">
        <v>1.23</v>
      </c>
      <c r="K19" s="337">
        <v>6.7722611394668411E-2</v>
      </c>
      <c r="L19" s="338">
        <v>1442</v>
      </c>
      <c r="M19" s="390">
        <f t="shared" si="1"/>
        <v>1773.66</v>
      </c>
      <c r="N19" s="338"/>
      <c r="O19" s="723" t="s">
        <v>528</v>
      </c>
      <c r="P19" s="724"/>
    </row>
    <row r="20" spans="1:20" s="339" customFormat="1" ht="75" customHeight="1">
      <c r="A20" s="699"/>
      <c r="B20" s="717"/>
      <c r="C20" s="329">
        <v>4</v>
      </c>
      <c r="D20" s="287" t="s">
        <v>308</v>
      </c>
      <c r="E20" s="331"/>
      <c r="F20" s="332"/>
      <c r="G20" s="333" t="s">
        <v>483</v>
      </c>
      <c r="H20" s="334"/>
      <c r="I20" s="335"/>
      <c r="J20" s="336">
        <v>96</v>
      </c>
      <c r="K20" s="337">
        <v>4.1299896496903819E-2</v>
      </c>
      <c r="L20" s="338">
        <v>7.1199999999999992</v>
      </c>
      <c r="M20" s="390">
        <f t="shared" si="1"/>
        <v>683.52</v>
      </c>
      <c r="N20" s="338"/>
      <c r="O20" s="706" t="s">
        <v>529</v>
      </c>
      <c r="P20" s="707"/>
    </row>
    <row r="21" spans="1:20" s="339" customFormat="1" ht="75" customHeight="1" thickBot="1">
      <c r="A21" s="699"/>
      <c r="B21" s="717"/>
      <c r="C21" s="329">
        <v>5</v>
      </c>
      <c r="D21" s="294" t="s">
        <v>308</v>
      </c>
      <c r="E21" s="341"/>
      <c r="F21" s="342"/>
      <c r="G21" s="333" t="s">
        <v>530</v>
      </c>
      <c r="H21" s="334"/>
      <c r="I21" s="335"/>
      <c r="J21" s="343">
        <v>4.34</v>
      </c>
      <c r="K21" s="344">
        <v>1.1031439602868174E-2</v>
      </c>
      <c r="L21" s="345">
        <v>120</v>
      </c>
      <c r="M21" s="390">
        <f t="shared" si="1"/>
        <v>520.79999999999995</v>
      </c>
      <c r="N21" s="338"/>
      <c r="O21" s="785" t="s">
        <v>531</v>
      </c>
      <c r="P21" s="786"/>
      <c r="R21" s="238"/>
    </row>
    <row r="22" spans="1:20" s="339" customFormat="1" ht="15.75" customHeight="1" thickTop="1" thickBot="1">
      <c r="A22" s="700"/>
      <c r="B22" s="718"/>
      <c r="C22" s="725"/>
      <c r="D22" s="726"/>
      <c r="E22" s="726"/>
      <c r="F22" s="726"/>
      <c r="G22" s="726"/>
      <c r="H22" s="726"/>
      <c r="I22" s="727"/>
      <c r="J22" s="346" t="s">
        <v>461</v>
      </c>
      <c r="K22" s="135">
        <f>M22/'生產管理報表 7-1 (週)'!$B$108</f>
        <v>7.7403243295526614E-2</v>
      </c>
      <c r="L22" s="347" t="s">
        <v>462</v>
      </c>
      <c r="M22" s="393">
        <f>SUM(M17:M21)</f>
        <v>8976.8469000000005</v>
      </c>
      <c r="N22" s="713"/>
      <c r="O22" s="714"/>
      <c r="P22" s="715"/>
      <c r="R22" s="237"/>
    </row>
    <row r="23" spans="1:20" s="339" customFormat="1" ht="15.75" customHeight="1" thickTop="1">
      <c r="B23" s="348"/>
      <c r="C23" s="349"/>
      <c r="M23" s="388"/>
      <c r="R23" s="237"/>
    </row>
    <row r="24" spans="1:20" s="339" customFormat="1" ht="15.75" customHeight="1">
      <c r="A24" s="688" t="s">
        <v>449</v>
      </c>
      <c r="B24" s="689"/>
      <c r="C24" s="354" t="s">
        <v>358</v>
      </c>
      <c r="D24" s="728" t="s">
        <v>359</v>
      </c>
      <c r="E24" s="729"/>
      <c r="F24" s="730"/>
      <c r="G24" s="731" t="s">
        <v>452</v>
      </c>
      <c r="H24" s="732"/>
      <c r="I24" s="733"/>
      <c r="J24" s="355" t="s">
        <v>453</v>
      </c>
      <c r="K24" s="326" t="s">
        <v>23</v>
      </c>
      <c r="L24" s="326" t="s">
        <v>454</v>
      </c>
      <c r="M24" s="389" t="s">
        <v>421</v>
      </c>
      <c r="N24" s="327" t="s">
        <v>455</v>
      </c>
      <c r="O24" s="696" t="s">
        <v>364</v>
      </c>
      <c r="P24" s="697"/>
      <c r="R24" s="237"/>
      <c r="S24" s="2"/>
    </row>
    <row r="25" spans="1:20" s="339" customFormat="1" ht="15.75" customHeight="1">
      <c r="A25" s="698">
        <v>6</v>
      </c>
      <c r="B25" s="716" t="s">
        <v>487</v>
      </c>
      <c r="C25" s="329">
        <v>1</v>
      </c>
      <c r="D25" s="401" t="s">
        <v>182</v>
      </c>
      <c r="E25" s="331"/>
      <c r="F25" s="332"/>
      <c r="G25" s="335" t="s">
        <v>488</v>
      </c>
      <c r="H25" s="334"/>
      <c r="I25" s="335"/>
      <c r="J25" s="336">
        <v>15.450000000000001</v>
      </c>
      <c r="K25" s="337">
        <v>1.6170590832855696E-2</v>
      </c>
      <c r="L25" s="338">
        <v>354</v>
      </c>
      <c r="M25" s="390">
        <f t="shared" ref="M25" si="2">L25*J25</f>
        <v>5469.3</v>
      </c>
      <c r="N25" s="338"/>
      <c r="O25" s="708" t="s">
        <v>532</v>
      </c>
      <c r="P25" s="709"/>
      <c r="S25" s="2"/>
    </row>
    <row r="26" spans="1:20" s="339" customFormat="1" ht="15.75" customHeight="1">
      <c r="A26" s="699"/>
      <c r="B26" s="717"/>
      <c r="C26" s="329">
        <v>2</v>
      </c>
      <c r="D26" s="330"/>
      <c r="E26" s="331"/>
      <c r="F26" s="332"/>
      <c r="G26" s="333"/>
      <c r="H26" s="334"/>
      <c r="I26" s="335"/>
      <c r="J26" s="336"/>
      <c r="K26" s="337"/>
      <c r="L26" s="338"/>
      <c r="M26" s="390">
        <v>0</v>
      </c>
      <c r="N26" s="338"/>
      <c r="O26" s="350"/>
      <c r="P26" s="351"/>
      <c r="S26" s="2"/>
    </row>
    <row r="27" spans="1:20" s="339" customFormat="1" ht="15.75" customHeight="1">
      <c r="A27" s="699"/>
      <c r="B27" s="717"/>
      <c r="C27" s="329">
        <v>3</v>
      </c>
      <c r="D27" s="330"/>
      <c r="E27" s="331"/>
      <c r="F27" s="332"/>
      <c r="G27" s="333"/>
      <c r="H27" s="334"/>
      <c r="I27" s="335"/>
      <c r="J27" s="336"/>
      <c r="K27" s="337"/>
      <c r="L27" s="338"/>
      <c r="M27" s="390">
        <v>0</v>
      </c>
      <c r="N27" s="338"/>
      <c r="O27" s="350"/>
      <c r="P27" s="351"/>
      <c r="S27" s="2"/>
    </row>
    <row r="28" spans="1:20" s="339" customFormat="1" ht="15.75" customHeight="1">
      <c r="A28" s="699"/>
      <c r="B28" s="717"/>
      <c r="C28" s="329">
        <v>4</v>
      </c>
      <c r="D28" s="330"/>
      <c r="E28" s="331"/>
      <c r="F28" s="332"/>
      <c r="G28" s="333"/>
      <c r="H28" s="334"/>
      <c r="I28" s="335"/>
      <c r="J28" s="336"/>
      <c r="K28" s="337"/>
      <c r="L28" s="338"/>
      <c r="M28" s="390">
        <v>0</v>
      </c>
      <c r="N28" s="338"/>
      <c r="O28" s="350"/>
      <c r="P28" s="351"/>
      <c r="R28" s="2"/>
      <c r="S28" s="2"/>
    </row>
    <row r="29" spans="1:20" s="339" customFormat="1" ht="15.75" customHeight="1" thickBot="1">
      <c r="A29" s="699"/>
      <c r="B29" s="717"/>
      <c r="C29" s="329">
        <v>5</v>
      </c>
      <c r="D29" s="340"/>
      <c r="E29" s="341"/>
      <c r="F29" s="342"/>
      <c r="G29" s="333"/>
      <c r="H29" s="334"/>
      <c r="I29" s="335"/>
      <c r="J29" s="343"/>
      <c r="K29" s="344"/>
      <c r="L29" s="345"/>
      <c r="M29" s="390">
        <v>0</v>
      </c>
      <c r="N29" s="338"/>
      <c r="O29" s="352"/>
      <c r="P29" s="353"/>
      <c r="R29" s="2"/>
      <c r="S29" s="2"/>
    </row>
    <row r="30" spans="1:20" s="339" customFormat="1" ht="15.75" customHeight="1" thickTop="1" thickBot="1">
      <c r="A30" s="700"/>
      <c r="B30" s="718"/>
      <c r="C30" s="725"/>
      <c r="D30" s="726"/>
      <c r="E30" s="726"/>
      <c r="F30" s="726"/>
      <c r="G30" s="726"/>
      <c r="H30" s="726"/>
      <c r="I30" s="727"/>
      <c r="J30" s="346" t="s">
        <v>461</v>
      </c>
      <c r="K30" s="135">
        <f>M30/'生產管理報表 7-1 (週)'!B108</f>
        <v>4.7159271320113938E-2</v>
      </c>
      <c r="L30" s="347" t="s">
        <v>462</v>
      </c>
      <c r="M30" s="393">
        <f>SUM(M25:M29)</f>
        <v>5469.3</v>
      </c>
      <c r="N30" s="713"/>
      <c r="O30" s="714"/>
      <c r="P30" s="715"/>
      <c r="R30" s="2"/>
      <c r="S30" s="2"/>
    </row>
    <row r="31" spans="1:20" s="339" customFormat="1" ht="15.75" customHeight="1" thickTop="1">
      <c r="B31" s="348"/>
      <c r="C31" s="349"/>
      <c r="M31" s="388"/>
      <c r="R31" s="2"/>
      <c r="S31" s="2"/>
    </row>
    <row r="32" spans="1:20" s="339" customFormat="1" ht="15.75" customHeight="1">
      <c r="A32" s="688" t="s">
        <v>449</v>
      </c>
      <c r="B32" s="689"/>
      <c r="C32" s="354" t="s">
        <v>358</v>
      </c>
      <c r="D32" s="728" t="s">
        <v>359</v>
      </c>
      <c r="E32" s="729"/>
      <c r="F32" s="730"/>
      <c r="G32" s="731" t="s">
        <v>452</v>
      </c>
      <c r="H32" s="732"/>
      <c r="I32" s="733"/>
      <c r="J32" s="355" t="s">
        <v>453</v>
      </c>
      <c r="K32" s="326" t="s">
        <v>23</v>
      </c>
      <c r="L32" s="326" t="s">
        <v>454</v>
      </c>
      <c r="M32" s="389" t="s">
        <v>421</v>
      </c>
      <c r="N32" s="327" t="s">
        <v>455</v>
      </c>
      <c r="O32" s="696" t="s">
        <v>364</v>
      </c>
      <c r="P32" s="697"/>
      <c r="R32" s="2"/>
      <c r="S32" s="2"/>
    </row>
    <row r="33" spans="1:20" s="339" customFormat="1" ht="15.75" customHeight="1">
      <c r="A33" s="698">
        <v>7</v>
      </c>
      <c r="B33" s="734" t="s">
        <v>490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90">
        <f t="shared" ref="M33:M35" si="3">L33*J33</f>
        <v>0</v>
      </c>
      <c r="N33" s="338"/>
      <c r="O33" s="737"/>
      <c r="P33" s="738"/>
      <c r="R33" s="2"/>
      <c r="S33" s="2"/>
    </row>
    <row r="34" spans="1:20" s="339" customFormat="1" ht="15.75" customHeight="1">
      <c r="A34" s="699"/>
      <c r="B34" s="735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90">
        <f t="shared" si="3"/>
        <v>0</v>
      </c>
      <c r="N34" s="338"/>
      <c r="O34" s="739"/>
      <c r="P34" s="740"/>
      <c r="R34" s="2"/>
      <c r="S34" s="2"/>
    </row>
    <row r="35" spans="1:20" s="339" customFormat="1" ht="15.75" customHeight="1">
      <c r="A35" s="699"/>
      <c r="B35" s="735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90">
        <f t="shared" si="3"/>
        <v>0</v>
      </c>
      <c r="N35" s="338"/>
      <c r="O35" s="739"/>
      <c r="P35" s="740"/>
      <c r="R35" s="2"/>
      <c r="S35" s="2"/>
    </row>
    <row r="36" spans="1:20" s="339" customFormat="1" ht="15.75" customHeight="1">
      <c r="A36" s="699"/>
      <c r="B36" s="735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91">
        <v>0</v>
      </c>
      <c r="N36" s="338"/>
      <c r="O36" s="350"/>
      <c r="P36" s="351"/>
      <c r="R36" s="2"/>
      <c r="S36" s="2"/>
    </row>
    <row r="37" spans="1:20" s="339" customFormat="1" ht="15.75" customHeight="1" thickBot="1">
      <c r="A37" s="699"/>
      <c r="B37" s="735"/>
      <c r="C37" s="329">
        <v>5</v>
      </c>
      <c r="D37" s="340"/>
      <c r="E37" s="341"/>
      <c r="F37" s="342"/>
      <c r="G37" s="333"/>
      <c r="H37" s="334"/>
      <c r="I37" s="335"/>
      <c r="J37" s="343"/>
      <c r="K37" s="344"/>
      <c r="L37" s="345"/>
      <c r="M37" s="392">
        <v>0</v>
      </c>
      <c r="N37" s="338"/>
      <c r="O37" s="352"/>
      <c r="P37" s="353"/>
      <c r="R37" s="2"/>
      <c r="S37" s="2"/>
    </row>
    <row r="38" spans="1:20" s="339" customFormat="1" ht="15.75" customHeight="1" thickTop="1" thickBot="1">
      <c r="A38" s="700"/>
      <c r="B38" s="736"/>
      <c r="C38" s="725"/>
      <c r="D38" s="726"/>
      <c r="E38" s="726"/>
      <c r="F38" s="726"/>
      <c r="G38" s="726"/>
      <c r="H38" s="726"/>
      <c r="I38" s="727"/>
      <c r="J38" s="346" t="s">
        <v>461</v>
      </c>
      <c r="K38" s="135">
        <f>M38/'生產管理報表 7-1 (週)'!B108</f>
        <v>0</v>
      </c>
      <c r="L38" s="347" t="s">
        <v>462</v>
      </c>
      <c r="M38" s="393">
        <f>SUM(M33:M37)</f>
        <v>0</v>
      </c>
      <c r="N38" s="713"/>
      <c r="O38" s="714"/>
      <c r="P38" s="715"/>
      <c r="R38" s="2"/>
      <c r="S38" s="2"/>
      <c r="T38" s="2"/>
    </row>
    <row r="39" spans="1:20" s="140" customFormat="1" ht="15.75" customHeight="1" thickTop="1">
      <c r="A39" s="645" t="s">
        <v>516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</row>
    <row r="40" spans="1:20" s="141" customFormat="1" ht="15.75" customHeight="1">
      <c r="A40" s="685"/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</row>
    <row r="41" spans="1:20" s="140" customFormat="1" ht="15.75" customHeight="1">
      <c r="A41" s="686" t="s">
        <v>449</v>
      </c>
      <c r="B41" s="653">
        <v>1</v>
      </c>
      <c r="C41" s="654"/>
      <c r="D41" s="653">
        <v>2</v>
      </c>
      <c r="E41" s="654"/>
      <c r="F41" s="653">
        <v>3</v>
      </c>
      <c r="G41" s="654"/>
      <c r="H41" s="679">
        <v>4</v>
      </c>
      <c r="I41" s="680"/>
      <c r="J41" s="679">
        <v>5</v>
      </c>
      <c r="K41" s="680"/>
      <c r="L41" s="679">
        <v>6</v>
      </c>
      <c r="M41" s="680"/>
      <c r="N41" s="679">
        <v>7</v>
      </c>
      <c r="O41" s="680"/>
      <c r="P41" s="386">
        <v>8</v>
      </c>
    </row>
    <row r="42" spans="1:20" s="140" customFormat="1" ht="15.75" customHeight="1">
      <c r="A42" s="687"/>
      <c r="B42" s="683" t="s">
        <v>417</v>
      </c>
      <c r="C42" s="684"/>
      <c r="D42" s="683" t="s">
        <v>450</v>
      </c>
      <c r="E42" s="684"/>
      <c r="F42" s="683" t="s">
        <v>419</v>
      </c>
      <c r="G42" s="684"/>
      <c r="H42" s="681" t="s">
        <v>428</v>
      </c>
      <c r="I42" s="682"/>
      <c r="J42" s="681" t="s">
        <v>424</v>
      </c>
      <c r="K42" s="682"/>
      <c r="L42" s="681" t="s">
        <v>425</v>
      </c>
      <c r="M42" s="682"/>
      <c r="N42" s="681" t="s">
        <v>426</v>
      </c>
      <c r="O42" s="682"/>
      <c r="P42" s="387" t="s">
        <v>451</v>
      </c>
    </row>
    <row r="43" spans="1:20" s="140" customFormat="1" ht="15.75" customHeight="1">
      <c r="B43" s="282"/>
      <c r="C43" s="283"/>
    </row>
    <row r="44" spans="1:20" s="328" customFormat="1" ht="15.75" customHeight="1">
      <c r="A44" s="688" t="s">
        <v>449</v>
      </c>
      <c r="B44" s="689"/>
      <c r="C44" s="325" t="s">
        <v>358</v>
      </c>
      <c r="D44" s="690" t="s">
        <v>359</v>
      </c>
      <c r="E44" s="691"/>
      <c r="F44" s="692"/>
      <c r="G44" s="693" t="s">
        <v>452</v>
      </c>
      <c r="H44" s="694"/>
      <c r="I44" s="695"/>
      <c r="J44" s="326" t="s">
        <v>453</v>
      </c>
      <c r="K44" s="326" t="s">
        <v>23</v>
      </c>
      <c r="L44" s="326" t="s">
        <v>454</v>
      </c>
      <c r="M44" s="327" t="s">
        <v>421</v>
      </c>
      <c r="N44" s="327" t="s">
        <v>455</v>
      </c>
      <c r="O44" s="696" t="s">
        <v>364</v>
      </c>
      <c r="P44" s="697"/>
      <c r="R44" s="237"/>
      <c r="S44" s="311"/>
    </row>
    <row r="45" spans="1:20" s="349" customFormat="1" ht="50.1" customHeight="1">
      <c r="A45" s="698">
        <v>4</v>
      </c>
      <c r="B45" s="701" t="s">
        <v>428</v>
      </c>
      <c r="C45" s="329">
        <v>1</v>
      </c>
      <c r="D45" s="287" t="s">
        <v>291</v>
      </c>
      <c r="E45" s="288"/>
      <c r="F45" s="289"/>
      <c r="G45" s="290" t="s">
        <v>533</v>
      </c>
      <c r="H45" s="291"/>
      <c r="I45" s="290"/>
      <c r="J45" s="369">
        <v>176.66</v>
      </c>
      <c r="K45" s="370">
        <v>4.7036968565274888E-2</v>
      </c>
      <c r="L45" s="371">
        <v>8.18</v>
      </c>
      <c r="M45" s="381">
        <f t="shared" ref="M45:M49" si="4">L45*J45</f>
        <v>1445.0788</v>
      </c>
      <c r="N45" s="371"/>
      <c r="O45" s="706" t="s">
        <v>534</v>
      </c>
      <c r="P45" s="707"/>
      <c r="R45" s="372"/>
      <c r="S45" s="311"/>
    </row>
    <row r="46" spans="1:20" s="349" customFormat="1" ht="50.1" customHeight="1">
      <c r="A46" s="699"/>
      <c r="B46" s="702"/>
      <c r="C46" s="329">
        <v>2</v>
      </c>
      <c r="D46" s="287" t="s">
        <v>467</v>
      </c>
      <c r="E46" s="288"/>
      <c r="F46" s="289"/>
      <c r="G46" s="290" t="s">
        <v>468</v>
      </c>
      <c r="H46" s="291"/>
      <c r="I46" s="290"/>
      <c r="J46" s="369">
        <v>248.46</v>
      </c>
      <c r="K46" s="370">
        <v>4.4828805166565053E-2</v>
      </c>
      <c r="L46" s="371">
        <v>5.68</v>
      </c>
      <c r="M46" s="381">
        <f t="shared" si="4"/>
        <v>1411.2528</v>
      </c>
      <c r="N46" s="371"/>
      <c r="O46" s="704" t="s">
        <v>535</v>
      </c>
      <c r="P46" s="705"/>
      <c r="R46" s="372"/>
      <c r="S46" s="237"/>
      <c r="T46" s="398"/>
    </row>
    <row r="47" spans="1:20" s="349" customFormat="1" ht="50.1" customHeight="1">
      <c r="A47" s="699"/>
      <c r="B47" s="702"/>
      <c r="C47" s="329">
        <v>3</v>
      </c>
      <c r="D47" s="287" t="s">
        <v>501</v>
      </c>
      <c r="E47" s="288"/>
      <c r="F47" s="289"/>
      <c r="G47" s="787" t="s">
        <v>536</v>
      </c>
      <c r="H47" s="788"/>
      <c r="I47" s="789"/>
      <c r="J47" s="369">
        <v>152.75</v>
      </c>
      <c r="K47" s="370">
        <v>1.7978949641587989E-2</v>
      </c>
      <c r="L47" s="371">
        <v>8.8099999999999987</v>
      </c>
      <c r="M47" s="381">
        <f t="shared" si="4"/>
        <v>1345.7274999999997</v>
      </c>
      <c r="N47" s="371"/>
      <c r="O47" s="704" t="s">
        <v>537</v>
      </c>
      <c r="P47" s="705"/>
      <c r="R47" s="372"/>
      <c r="S47" s="311"/>
    </row>
    <row r="48" spans="1:20" s="349" customFormat="1" ht="50.1" customHeight="1">
      <c r="A48" s="699"/>
      <c r="B48" s="702"/>
      <c r="C48" s="329">
        <v>4</v>
      </c>
      <c r="D48" s="287" t="s">
        <v>346</v>
      </c>
      <c r="E48" s="288"/>
      <c r="F48" s="289"/>
      <c r="G48" s="290" t="s">
        <v>523</v>
      </c>
      <c r="H48" s="291"/>
      <c r="I48" s="290"/>
      <c r="J48" s="369">
        <v>51.87</v>
      </c>
      <c r="K48" s="370">
        <v>1.4617410787559916E-2</v>
      </c>
      <c r="L48" s="371">
        <v>24.14</v>
      </c>
      <c r="M48" s="381">
        <f t="shared" si="4"/>
        <v>1252.1417999999999</v>
      </c>
      <c r="N48" s="371"/>
      <c r="O48" s="704" t="s">
        <v>538</v>
      </c>
      <c r="P48" s="705"/>
      <c r="R48" s="372"/>
      <c r="S48" s="237"/>
      <c r="T48" s="398"/>
    </row>
    <row r="49" spans="1:20" s="349" customFormat="1" ht="50.1" customHeight="1" thickBot="1">
      <c r="A49" s="699"/>
      <c r="B49" s="702"/>
      <c r="C49" s="329">
        <v>5</v>
      </c>
      <c r="D49" s="287" t="s">
        <v>310</v>
      </c>
      <c r="E49" s="295"/>
      <c r="F49" s="296"/>
      <c r="G49" s="290" t="s">
        <v>539</v>
      </c>
      <c r="H49" s="291"/>
      <c r="I49" s="290"/>
      <c r="J49" s="373">
        <v>187.46</v>
      </c>
      <c r="K49" s="374">
        <v>3.3757738379082573E-2</v>
      </c>
      <c r="L49" s="375">
        <v>6.0799999999999992</v>
      </c>
      <c r="M49" s="381">
        <f t="shared" si="4"/>
        <v>1139.7567999999999</v>
      </c>
      <c r="N49" s="371"/>
      <c r="O49" s="708" t="s">
        <v>540</v>
      </c>
      <c r="P49" s="709"/>
      <c r="R49" s="376"/>
      <c r="S49" s="311"/>
      <c r="T49" s="339"/>
    </row>
    <row r="50" spans="1:20" s="339" customFormat="1" ht="15.75" customHeight="1" thickTop="1" thickBot="1">
      <c r="A50" s="700"/>
      <c r="B50" s="703"/>
      <c r="C50" s="710"/>
      <c r="D50" s="711"/>
      <c r="E50" s="711"/>
      <c r="F50" s="711"/>
      <c r="G50" s="711"/>
      <c r="H50" s="711"/>
      <c r="I50" s="712"/>
      <c r="J50" s="346" t="s">
        <v>461</v>
      </c>
      <c r="K50" s="135">
        <f>M50/'生產管理報表 7-1 (週)'!$B$119</f>
        <v>5.8207438937760481E-2</v>
      </c>
      <c r="L50" s="347" t="s">
        <v>462</v>
      </c>
      <c r="M50" s="254">
        <f>SUM(M45:M49)</f>
        <v>6593.9576999999999</v>
      </c>
      <c r="N50" s="713"/>
      <c r="O50" s="714"/>
      <c r="P50" s="715"/>
      <c r="R50" s="237"/>
      <c r="S50" s="237"/>
    </row>
    <row r="51" spans="1:20" s="339" customFormat="1" ht="15.75" customHeight="1" thickTop="1">
      <c r="B51" s="348"/>
      <c r="C51" s="349"/>
      <c r="M51" s="388"/>
      <c r="S51" s="311"/>
    </row>
    <row r="52" spans="1:20" s="339" customFormat="1" ht="15.75" customHeight="1">
      <c r="A52" s="688" t="s">
        <v>449</v>
      </c>
      <c r="B52" s="689"/>
      <c r="C52" s="325" t="s">
        <v>358</v>
      </c>
      <c r="D52" s="690" t="s">
        <v>359</v>
      </c>
      <c r="E52" s="691"/>
      <c r="F52" s="692"/>
      <c r="G52" s="693" t="s">
        <v>452</v>
      </c>
      <c r="H52" s="694"/>
      <c r="I52" s="695"/>
      <c r="J52" s="326" t="s">
        <v>453</v>
      </c>
      <c r="K52" s="326" t="s">
        <v>23</v>
      </c>
      <c r="L52" s="326" t="s">
        <v>454</v>
      </c>
      <c r="M52" s="389" t="s">
        <v>421</v>
      </c>
      <c r="N52" s="327" t="s">
        <v>455</v>
      </c>
      <c r="O52" s="696" t="s">
        <v>364</v>
      </c>
      <c r="P52" s="697"/>
      <c r="S52" s="237"/>
      <c r="T52" s="398"/>
    </row>
    <row r="53" spans="1:20" s="349" customFormat="1" ht="50.1" customHeight="1">
      <c r="A53" s="698">
        <v>5</v>
      </c>
      <c r="B53" s="716" t="s">
        <v>478</v>
      </c>
      <c r="C53" s="329">
        <v>1</v>
      </c>
      <c r="D53" s="287" t="s">
        <v>292</v>
      </c>
      <c r="E53" s="288"/>
      <c r="F53" s="289"/>
      <c r="G53" s="357" t="s">
        <v>457</v>
      </c>
      <c r="H53" s="356"/>
      <c r="I53" s="357"/>
      <c r="J53" s="369">
        <v>2.83</v>
      </c>
      <c r="K53" s="370">
        <v>3.4232365311783253E-2</v>
      </c>
      <c r="L53" s="371">
        <v>1618.6999999999998</v>
      </c>
      <c r="M53" s="381">
        <f t="shared" ref="M53:M57" si="5">L53*J53</f>
        <v>4580.9209999999994</v>
      </c>
      <c r="N53" s="371"/>
      <c r="O53" s="706" t="s">
        <v>541</v>
      </c>
      <c r="P53" s="707"/>
      <c r="S53" s="311"/>
    </row>
    <row r="54" spans="1:20" s="349" customFormat="1" ht="50.1" customHeight="1">
      <c r="A54" s="699"/>
      <c r="B54" s="717"/>
      <c r="C54" s="329">
        <v>2</v>
      </c>
      <c r="D54" s="287" t="s">
        <v>467</v>
      </c>
      <c r="E54" s="288"/>
      <c r="F54" s="289"/>
      <c r="G54" s="357" t="s">
        <v>479</v>
      </c>
      <c r="H54" s="356"/>
      <c r="I54" s="357"/>
      <c r="J54" s="369">
        <v>147.43</v>
      </c>
      <c r="K54" s="370">
        <v>2.4394104421483986E-3</v>
      </c>
      <c r="L54" s="371">
        <v>6.1400000000000006</v>
      </c>
      <c r="M54" s="381">
        <f t="shared" si="5"/>
        <v>905.22020000000009</v>
      </c>
      <c r="N54" s="371"/>
      <c r="O54" s="721" t="s">
        <v>542</v>
      </c>
      <c r="P54" s="722"/>
      <c r="S54" s="237"/>
      <c r="T54" s="399"/>
    </row>
    <row r="55" spans="1:20" s="339" customFormat="1" ht="50.1" customHeight="1">
      <c r="A55" s="699"/>
      <c r="B55" s="717"/>
      <c r="C55" s="329">
        <v>3</v>
      </c>
      <c r="D55" s="287" t="s">
        <v>346</v>
      </c>
      <c r="E55" s="331"/>
      <c r="F55" s="332"/>
      <c r="G55" s="357" t="s">
        <v>485</v>
      </c>
      <c r="H55" s="334"/>
      <c r="I55" s="335"/>
      <c r="J55" s="426">
        <v>1.23</v>
      </c>
      <c r="K55" s="427">
        <v>4.3443917851500792E-2</v>
      </c>
      <c r="L55" s="428">
        <v>220</v>
      </c>
      <c r="M55" s="381">
        <f t="shared" si="5"/>
        <v>270.60000000000002</v>
      </c>
      <c r="N55" s="338"/>
      <c r="O55" s="721" t="s">
        <v>543</v>
      </c>
      <c r="P55" s="722"/>
    </row>
    <row r="56" spans="1:20" s="339" customFormat="1" ht="50.1" customHeight="1">
      <c r="A56" s="699"/>
      <c r="B56" s="717"/>
      <c r="C56" s="329">
        <v>4</v>
      </c>
      <c r="D56" s="287"/>
      <c r="E56" s="331"/>
      <c r="F56" s="332"/>
      <c r="G56" s="333"/>
      <c r="H56" s="334"/>
      <c r="I56" s="335"/>
      <c r="J56" s="336"/>
      <c r="K56" s="337"/>
      <c r="L56" s="338"/>
      <c r="M56" s="381">
        <f t="shared" si="5"/>
        <v>0</v>
      </c>
      <c r="N56" s="338"/>
      <c r="O56" s="706"/>
      <c r="P56" s="707"/>
    </row>
    <row r="57" spans="1:20" s="339" customFormat="1" ht="50.1" customHeight="1" thickBot="1">
      <c r="A57" s="699"/>
      <c r="B57" s="717"/>
      <c r="C57" s="329">
        <v>5</v>
      </c>
      <c r="D57" s="294"/>
      <c r="E57" s="341"/>
      <c r="F57" s="342"/>
      <c r="G57" s="333"/>
      <c r="H57" s="334"/>
      <c r="I57" s="335"/>
      <c r="J57" s="343"/>
      <c r="K57" s="344"/>
      <c r="L57" s="345"/>
      <c r="M57" s="381">
        <f t="shared" si="5"/>
        <v>0</v>
      </c>
      <c r="N57" s="338"/>
      <c r="O57" s="785"/>
      <c r="P57" s="786"/>
      <c r="R57" s="238"/>
    </row>
    <row r="58" spans="1:20" s="339" customFormat="1" ht="15.75" customHeight="1" thickTop="1" thickBot="1">
      <c r="A58" s="700"/>
      <c r="B58" s="718"/>
      <c r="C58" s="725"/>
      <c r="D58" s="726"/>
      <c r="E58" s="726"/>
      <c r="F58" s="726"/>
      <c r="G58" s="726"/>
      <c r="H58" s="726"/>
      <c r="I58" s="727"/>
      <c r="J58" s="346" t="s">
        <v>461</v>
      </c>
      <c r="K58" s="135">
        <f>M58/'生產管理報表 7-1 (週)'!$B$119</f>
        <v>5.0817002038015799E-2</v>
      </c>
      <c r="L58" s="347" t="s">
        <v>462</v>
      </c>
      <c r="M58" s="393">
        <f>SUM(M53:M57)</f>
        <v>5756.7411999999995</v>
      </c>
      <c r="N58" s="713"/>
      <c r="O58" s="714"/>
      <c r="P58" s="715"/>
      <c r="R58" s="237"/>
    </row>
    <row r="59" spans="1:20" s="339" customFormat="1" ht="15.75" customHeight="1" thickTop="1">
      <c r="B59" s="348"/>
      <c r="C59" s="349"/>
      <c r="M59" s="388"/>
      <c r="R59" s="237"/>
    </row>
    <row r="60" spans="1:20" s="339" customFormat="1" ht="15.75" customHeight="1">
      <c r="A60" s="688" t="s">
        <v>449</v>
      </c>
      <c r="B60" s="689"/>
      <c r="C60" s="354" t="s">
        <v>358</v>
      </c>
      <c r="D60" s="728" t="s">
        <v>359</v>
      </c>
      <c r="E60" s="729"/>
      <c r="F60" s="730"/>
      <c r="G60" s="731" t="s">
        <v>452</v>
      </c>
      <c r="H60" s="732"/>
      <c r="I60" s="733"/>
      <c r="J60" s="355" t="s">
        <v>453</v>
      </c>
      <c r="K60" s="326" t="s">
        <v>23</v>
      </c>
      <c r="L60" s="326" t="s">
        <v>454</v>
      </c>
      <c r="M60" s="389" t="s">
        <v>421</v>
      </c>
      <c r="N60" s="327" t="s">
        <v>455</v>
      </c>
      <c r="O60" s="696" t="s">
        <v>364</v>
      </c>
      <c r="P60" s="697"/>
      <c r="R60" s="237"/>
      <c r="S60" s="2"/>
    </row>
    <row r="61" spans="1:20" s="339" customFormat="1" ht="15.75" customHeight="1">
      <c r="A61" s="698">
        <v>6</v>
      </c>
      <c r="B61" s="716" t="s">
        <v>487</v>
      </c>
      <c r="C61" s="329">
        <v>1</v>
      </c>
      <c r="D61" s="401" t="s">
        <v>182</v>
      </c>
      <c r="E61" s="331"/>
      <c r="F61" s="332"/>
      <c r="G61" s="335" t="s">
        <v>488</v>
      </c>
      <c r="H61" s="334"/>
      <c r="I61" s="335"/>
      <c r="J61" s="336">
        <v>15.450000000000001</v>
      </c>
      <c r="K61" s="337">
        <v>1.6377687668981143E-2</v>
      </c>
      <c r="L61" s="338">
        <v>284</v>
      </c>
      <c r="M61" s="390">
        <f t="shared" ref="M61" si="6">L61*J61</f>
        <v>4387.8</v>
      </c>
      <c r="N61" s="338"/>
      <c r="O61" s="708" t="s">
        <v>543</v>
      </c>
      <c r="P61" s="709"/>
      <c r="S61" s="2"/>
    </row>
    <row r="62" spans="1:20" s="339" customFormat="1" ht="15.75" customHeight="1">
      <c r="A62" s="699"/>
      <c r="B62" s="717"/>
      <c r="C62" s="329">
        <v>2</v>
      </c>
      <c r="D62" s="330"/>
      <c r="E62" s="331"/>
      <c r="F62" s="332"/>
      <c r="G62" s="333"/>
      <c r="H62" s="334"/>
      <c r="I62" s="335"/>
      <c r="J62" s="336"/>
      <c r="K62" s="337"/>
      <c r="L62" s="338"/>
      <c r="M62" s="390">
        <v>0</v>
      </c>
      <c r="N62" s="338"/>
      <c r="O62" s="350"/>
      <c r="P62" s="351"/>
      <c r="S62" s="2"/>
    </row>
    <row r="63" spans="1:20" s="339" customFormat="1" ht="15.75" customHeight="1">
      <c r="A63" s="699"/>
      <c r="B63" s="717"/>
      <c r="C63" s="329">
        <v>3</v>
      </c>
      <c r="D63" s="330"/>
      <c r="E63" s="331"/>
      <c r="F63" s="332"/>
      <c r="G63" s="333"/>
      <c r="H63" s="334"/>
      <c r="I63" s="335"/>
      <c r="J63" s="336"/>
      <c r="K63" s="337"/>
      <c r="L63" s="338"/>
      <c r="M63" s="390">
        <v>0</v>
      </c>
      <c r="N63" s="338"/>
      <c r="O63" s="350"/>
      <c r="P63" s="351"/>
      <c r="S63" s="2"/>
    </row>
    <row r="64" spans="1:20" s="339" customFormat="1" ht="15.75" customHeight="1">
      <c r="A64" s="699"/>
      <c r="B64" s="717"/>
      <c r="C64" s="329">
        <v>4</v>
      </c>
      <c r="D64" s="330"/>
      <c r="E64" s="331"/>
      <c r="F64" s="332"/>
      <c r="G64" s="333"/>
      <c r="H64" s="334"/>
      <c r="I64" s="335"/>
      <c r="J64" s="336"/>
      <c r="K64" s="337"/>
      <c r="L64" s="338"/>
      <c r="M64" s="390">
        <v>0</v>
      </c>
      <c r="N64" s="338"/>
      <c r="O64" s="350"/>
      <c r="P64" s="351"/>
      <c r="R64" s="2"/>
      <c r="S64" s="2"/>
    </row>
    <row r="65" spans="1:20" s="339" customFormat="1" ht="15.75" customHeight="1" thickBot="1">
      <c r="A65" s="699"/>
      <c r="B65" s="717"/>
      <c r="C65" s="329">
        <v>5</v>
      </c>
      <c r="D65" s="340"/>
      <c r="E65" s="341"/>
      <c r="F65" s="342"/>
      <c r="G65" s="333"/>
      <c r="H65" s="334"/>
      <c r="I65" s="335"/>
      <c r="J65" s="343"/>
      <c r="K65" s="344"/>
      <c r="L65" s="345"/>
      <c r="M65" s="390">
        <v>0</v>
      </c>
      <c r="N65" s="338"/>
      <c r="O65" s="352"/>
      <c r="P65" s="353"/>
      <c r="R65" s="2"/>
      <c r="S65" s="2"/>
    </row>
    <row r="66" spans="1:20" s="339" customFormat="1" ht="15.75" customHeight="1" thickTop="1" thickBot="1">
      <c r="A66" s="700"/>
      <c r="B66" s="718"/>
      <c r="C66" s="725"/>
      <c r="D66" s="726"/>
      <c r="E66" s="726"/>
      <c r="F66" s="726"/>
      <c r="G66" s="726"/>
      <c r="H66" s="726"/>
      <c r="I66" s="727"/>
      <c r="J66" s="346" t="s">
        <v>461</v>
      </c>
      <c r="K66" s="135">
        <f>M66/'生產管理報表 7-1 (週)'!B119</f>
        <v>3.8732823622921554E-2</v>
      </c>
      <c r="L66" s="347" t="s">
        <v>462</v>
      </c>
      <c r="M66" s="393">
        <f>SUM(M61:M65)</f>
        <v>4387.8</v>
      </c>
      <c r="N66" s="713"/>
      <c r="O66" s="714"/>
      <c r="P66" s="715"/>
      <c r="R66" s="2"/>
      <c r="S66" s="2"/>
    </row>
    <row r="67" spans="1:20" s="339" customFormat="1" ht="15.75" customHeight="1" thickTop="1">
      <c r="B67" s="348"/>
      <c r="C67" s="349"/>
      <c r="M67" s="388"/>
      <c r="R67" s="2"/>
      <c r="S67" s="2"/>
    </row>
    <row r="68" spans="1:20" s="339" customFormat="1" ht="15.75" customHeight="1">
      <c r="A68" s="688" t="s">
        <v>449</v>
      </c>
      <c r="B68" s="689"/>
      <c r="C68" s="354" t="s">
        <v>358</v>
      </c>
      <c r="D68" s="728" t="s">
        <v>359</v>
      </c>
      <c r="E68" s="729"/>
      <c r="F68" s="730"/>
      <c r="G68" s="731" t="s">
        <v>452</v>
      </c>
      <c r="H68" s="732"/>
      <c r="I68" s="733"/>
      <c r="J68" s="355" t="s">
        <v>453</v>
      </c>
      <c r="K68" s="326" t="s">
        <v>23</v>
      </c>
      <c r="L68" s="326" t="s">
        <v>454</v>
      </c>
      <c r="M68" s="389" t="s">
        <v>421</v>
      </c>
      <c r="N68" s="327" t="s">
        <v>455</v>
      </c>
      <c r="O68" s="696" t="s">
        <v>364</v>
      </c>
      <c r="P68" s="697"/>
      <c r="R68" s="2"/>
      <c r="S68" s="2"/>
    </row>
    <row r="69" spans="1:20" s="339" customFormat="1" ht="15.75" customHeight="1">
      <c r="A69" s="698">
        <v>7</v>
      </c>
      <c r="B69" s="734" t="s">
        <v>490</v>
      </c>
      <c r="C69" s="329">
        <v>1</v>
      </c>
      <c r="D69" s="330"/>
      <c r="E69" s="331"/>
      <c r="F69" s="332"/>
      <c r="G69" s="333"/>
      <c r="H69" s="334"/>
      <c r="I69" s="335"/>
      <c r="J69" s="336"/>
      <c r="K69" s="337"/>
      <c r="L69" s="338"/>
      <c r="M69" s="390">
        <f t="shared" ref="M69:M71" si="7">L69*J69</f>
        <v>0</v>
      </c>
      <c r="N69" s="338"/>
      <c r="O69" s="737"/>
      <c r="P69" s="738"/>
      <c r="R69" s="2"/>
      <c r="S69" s="2"/>
    </row>
    <row r="70" spans="1:20" s="339" customFormat="1" ht="15.75" customHeight="1">
      <c r="A70" s="699"/>
      <c r="B70" s="735"/>
      <c r="C70" s="329">
        <v>2</v>
      </c>
      <c r="D70" s="330"/>
      <c r="E70" s="331"/>
      <c r="F70" s="332"/>
      <c r="G70" s="333"/>
      <c r="H70" s="334"/>
      <c r="I70" s="335"/>
      <c r="J70" s="336"/>
      <c r="K70" s="337"/>
      <c r="L70" s="338"/>
      <c r="M70" s="390">
        <f t="shared" si="7"/>
        <v>0</v>
      </c>
      <c r="N70" s="338"/>
      <c r="O70" s="739"/>
      <c r="P70" s="740"/>
      <c r="R70" s="2"/>
      <c r="S70" s="2"/>
    </row>
    <row r="71" spans="1:20" s="339" customFormat="1" ht="15.75" customHeight="1">
      <c r="A71" s="699"/>
      <c r="B71" s="735"/>
      <c r="C71" s="329">
        <v>3</v>
      </c>
      <c r="D71" s="330"/>
      <c r="E71" s="331"/>
      <c r="F71" s="332"/>
      <c r="G71" s="333"/>
      <c r="H71" s="334"/>
      <c r="I71" s="335"/>
      <c r="J71" s="336"/>
      <c r="K71" s="337"/>
      <c r="L71" s="338"/>
      <c r="M71" s="390">
        <f t="shared" si="7"/>
        <v>0</v>
      </c>
      <c r="N71" s="338"/>
      <c r="O71" s="739"/>
      <c r="P71" s="740"/>
      <c r="R71" s="2"/>
      <c r="S71" s="2"/>
    </row>
    <row r="72" spans="1:20" s="339" customFormat="1" ht="15.75" customHeight="1">
      <c r="A72" s="699"/>
      <c r="B72" s="735"/>
      <c r="C72" s="329">
        <v>4</v>
      </c>
      <c r="D72" s="330"/>
      <c r="E72" s="331"/>
      <c r="F72" s="332"/>
      <c r="G72" s="333"/>
      <c r="H72" s="334"/>
      <c r="I72" s="335"/>
      <c r="J72" s="336"/>
      <c r="K72" s="337"/>
      <c r="L72" s="338"/>
      <c r="M72" s="391">
        <v>0</v>
      </c>
      <c r="N72" s="338"/>
      <c r="O72" s="350"/>
      <c r="P72" s="351"/>
      <c r="R72" s="2"/>
      <c r="S72" s="2"/>
    </row>
    <row r="73" spans="1:20" s="339" customFormat="1" ht="15.75" customHeight="1" thickBot="1">
      <c r="A73" s="699"/>
      <c r="B73" s="735"/>
      <c r="C73" s="329">
        <v>5</v>
      </c>
      <c r="D73" s="340"/>
      <c r="E73" s="341"/>
      <c r="F73" s="342"/>
      <c r="G73" s="333"/>
      <c r="H73" s="334"/>
      <c r="I73" s="335"/>
      <c r="J73" s="343"/>
      <c r="K73" s="344"/>
      <c r="L73" s="345"/>
      <c r="M73" s="392">
        <v>0</v>
      </c>
      <c r="N73" s="338"/>
      <c r="O73" s="352"/>
      <c r="P73" s="353"/>
      <c r="R73" s="2"/>
      <c r="S73" s="2"/>
    </row>
    <row r="74" spans="1:20" s="339" customFormat="1" ht="15.75" customHeight="1" thickTop="1" thickBot="1">
      <c r="A74" s="700"/>
      <c r="B74" s="736"/>
      <c r="C74" s="725"/>
      <c r="D74" s="726"/>
      <c r="E74" s="726"/>
      <c r="F74" s="726"/>
      <c r="G74" s="726"/>
      <c r="H74" s="726"/>
      <c r="I74" s="727"/>
      <c r="J74" s="346" t="s">
        <v>461</v>
      </c>
      <c r="K74" s="135">
        <f>M74/'生產管理報表 7-1 (週)'!B119</f>
        <v>0</v>
      </c>
      <c r="L74" s="347" t="s">
        <v>462</v>
      </c>
      <c r="M74" s="393">
        <f>SUM(M69:M73)</f>
        <v>0</v>
      </c>
      <c r="N74" s="713"/>
      <c r="O74" s="714"/>
      <c r="P74" s="715"/>
      <c r="R74" s="2"/>
      <c r="S74" s="2"/>
      <c r="T74" s="2"/>
    </row>
    <row r="75" spans="1:20" s="140" customFormat="1" ht="15.75" customHeight="1" thickTop="1">
      <c r="A75" s="645" t="s">
        <v>517</v>
      </c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</row>
    <row r="76" spans="1:20" s="141" customFormat="1" ht="15.75" customHeight="1">
      <c r="A76" s="685"/>
      <c r="B76" s="685"/>
      <c r="C76" s="685"/>
      <c r="D76" s="685"/>
      <c r="E76" s="685"/>
      <c r="F76" s="685"/>
      <c r="G76" s="685"/>
      <c r="H76" s="685"/>
      <c r="I76" s="685"/>
      <c r="J76" s="685"/>
      <c r="K76" s="685"/>
      <c r="L76" s="685"/>
      <c r="M76" s="685"/>
    </row>
    <row r="77" spans="1:20" s="140" customFormat="1" ht="15.75" customHeight="1">
      <c r="A77" s="686" t="s">
        <v>449</v>
      </c>
      <c r="B77" s="653">
        <v>1</v>
      </c>
      <c r="C77" s="654"/>
      <c r="D77" s="653">
        <v>2</v>
      </c>
      <c r="E77" s="654"/>
      <c r="F77" s="653">
        <v>3</v>
      </c>
      <c r="G77" s="654"/>
      <c r="H77" s="679">
        <v>4</v>
      </c>
      <c r="I77" s="680"/>
      <c r="J77" s="679">
        <v>5</v>
      </c>
      <c r="K77" s="680"/>
      <c r="L77" s="679">
        <v>6</v>
      </c>
      <c r="M77" s="680"/>
      <c r="N77" s="679">
        <v>7</v>
      </c>
      <c r="O77" s="680"/>
      <c r="P77" s="386">
        <v>8</v>
      </c>
    </row>
    <row r="78" spans="1:20" s="140" customFormat="1" ht="15.75" customHeight="1">
      <c r="A78" s="687"/>
      <c r="B78" s="683" t="s">
        <v>417</v>
      </c>
      <c r="C78" s="684"/>
      <c r="D78" s="683" t="s">
        <v>450</v>
      </c>
      <c r="E78" s="684"/>
      <c r="F78" s="683" t="s">
        <v>419</v>
      </c>
      <c r="G78" s="684"/>
      <c r="H78" s="681" t="s">
        <v>428</v>
      </c>
      <c r="I78" s="682"/>
      <c r="J78" s="681" t="s">
        <v>424</v>
      </c>
      <c r="K78" s="682"/>
      <c r="L78" s="681" t="s">
        <v>425</v>
      </c>
      <c r="M78" s="682"/>
      <c r="N78" s="681" t="s">
        <v>426</v>
      </c>
      <c r="O78" s="682"/>
      <c r="P78" s="387" t="s">
        <v>451</v>
      </c>
    </row>
    <row r="79" spans="1:20" s="140" customFormat="1" ht="15.75" customHeight="1">
      <c r="B79" s="282"/>
      <c r="C79" s="283"/>
    </row>
    <row r="80" spans="1:20" s="328" customFormat="1" ht="15.75" customHeight="1">
      <c r="A80" s="688" t="s">
        <v>449</v>
      </c>
      <c r="B80" s="689"/>
      <c r="C80" s="325" t="s">
        <v>358</v>
      </c>
      <c r="D80" s="690" t="s">
        <v>359</v>
      </c>
      <c r="E80" s="691"/>
      <c r="F80" s="692"/>
      <c r="G80" s="693" t="s">
        <v>452</v>
      </c>
      <c r="H80" s="694"/>
      <c r="I80" s="695"/>
      <c r="J80" s="326" t="s">
        <v>453</v>
      </c>
      <c r="K80" s="326" t="s">
        <v>23</v>
      </c>
      <c r="L80" s="326" t="s">
        <v>454</v>
      </c>
      <c r="M80" s="327" t="s">
        <v>421</v>
      </c>
      <c r="N80" s="327" t="s">
        <v>455</v>
      </c>
      <c r="O80" s="696" t="s">
        <v>364</v>
      </c>
      <c r="P80" s="697"/>
      <c r="R80" s="237"/>
      <c r="S80" s="311"/>
    </row>
    <row r="81" spans="1:20" s="349" customFormat="1" ht="50.1" customHeight="1">
      <c r="A81" s="698">
        <v>4</v>
      </c>
      <c r="B81" s="701" t="s">
        <v>428</v>
      </c>
      <c r="C81" s="329">
        <v>1</v>
      </c>
      <c r="D81" s="287" t="s">
        <v>467</v>
      </c>
      <c r="E81" s="288"/>
      <c r="F81" s="289"/>
      <c r="G81" s="290" t="s">
        <v>473</v>
      </c>
      <c r="H81" s="291"/>
      <c r="I81" s="290"/>
      <c r="J81" s="369">
        <v>157.87</v>
      </c>
      <c r="K81" s="370">
        <v>1.0592425897758793E-2</v>
      </c>
      <c r="L81" s="371">
        <v>15.24</v>
      </c>
      <c r="M81" s="381">
        <f t="shared" ref="M81:M85" si="8">L81*J81</f>
        <v>2405.9387999999999</v>
      </c>
      <c r="N81" s="371"/>
      <c r="O81" s="706" t="s">
        <v>544</v>
      </c>
      <c r="P81" s="707"/>
      <c r="R81" s="372"/>
      <c r="S81" s="311"/>
    </row>
    <row r="82" spans="1:20" s="349" customFormat="1" ht="50.1" customHeight="1">
      <c r="A82" s="699"/>
      <c r="B82" s="702"/>
      <c r="C82" s="329">
        <v>2</v>
      </c>
      <c r="D82" s="287" t="s">
        <v>292</v>
      </c>
      <c r="E82" s="288"/>
      <c r="F82" s="289"/>
      <c r="G82" s="290" t="s">
        <v>459</v>
      </c>
      <c r="H82" s="291"/>
      <c r="I82" s="290"/>
      <c r="J82" s="369">
        <v>169.79</v>
      </c>
      <c r="K82" s="370">
        <v>4.220276636112473E-2</v>
      </c>
      <c r="L82" s="371">
        <v>12.09</v>
      </c>
      <c r="M82" s="381">
        <f t="shared" si="8"/>
        <v>2052.7610999999997</v>
      </c>
      <c r="N82" s="371"/>
      <c r="O82" s="704" t="s">
        <v>545</v>
      </c>
      <c r="P82" s="705"/>
      <c r="R82" s="372"/>
      <c r="S82" s="237"/>
      <c r="T82" s="398"/>
    </row>
    <row r="83" spans="1:20" s="349" customFormat="1" ht="50.1" customHeight="1">
      <c r="A83" s="699"/>
      <c r="B83" s="702"/>
      <c r="C83" s="329">
        <v>3</v>
      </c>
      <c r="D83" s="287" t="s">
        <v>467</v>
      </c>
      <c r="E83" s="288"/>
      <c r="F83" s="289"/>
      <c r="G83" s="357" t="s">
        <v>468</v>
      </c>
      <c r="H83" s="356"/>
      <c r="I83" s="357"/>
      <c r="J83" s="369">
        <v>248.45999999999998</v>
      </c>
      <c r="K83" s="370">
        <v>4.3045660685233189E-2</v>
      </c>
      <c r="L83" s="371">
        <v>7.24</v>
      </c>
      <c r="M83" s="381">
        <f t="shared" si="8"/>
        <v>1798.8503999999998</v>
      </c>
      <c r="N83" s="371"/>
      <c r="O83" s="704" t="s">
        <v>535</v>
      </c>
      <c r="P83" s="705"/>
      <c r="R83" s="372"/>
      <c r="S83" s="311"/>
    </row>
    <row r="84" spans="1:20" s="349" customFormat="1" ht="50.1" customHeight="1">
      <c r="A84" s="699"/>
      <c r="B84" s="702"/>
      <c r="C84" s="329">
        <v>4</v>
      </c>
      <c r="D84" s="287" t="s">
        <v>346</v>
      </c>
      <c r="E84" s="288"/>
      <c r="F84" s="289"/>
      <c r="G84" s="290" t="s">
        <v>475</v>
      </c>
      <c r="H84" s="291"/>
      <c r="I84" s="290"/>
      <c r="J84" s="369">
        <v>210.74</v>
      </c>
      <c r="K84" s="370">
        <v>3.8482292112844228E-2</v>
      </c>
      <c r="L84" s="371">
        <v>7.7799999999999994</v>
      </c>
      <c r="M84" s="381">
        <f t="shared" si="8"/>
        <v>1639.5572</v>
      </c>
      <c r="N84" s="371"/>
      <c r="O84" s="704" t="s">
        <v>546</v>
      </c>
      <c r="P84" s="705"/>
      <c r="R84" s="372"/>
      <c r="S84" s="237"/>
      <c r="T84" s="398"/>
    </row>
    <row r="85" spans="1:20" s="349" customFormat="1" ht="50.1" customHeight="1" thickBot="1">
      <c r="A85" s="699"/>
      <c r="B85" s="702"/>
      <c r="C85" s="329">
        <v>5</v>
      </c>
      <c r="D85" s="287" t="s">
        <v>470</v>
      </c>
      <c r="E85" s="295"/>
      <c r="F85" s="296"/>
      <c r="G85" s="290" t="s">
        <v>471</v>
      </c>
      <c r="H85" s="291"/>
      <c r="I85" s="290"/>
      <c r="J85" s="373">
        <v>122.82</v>
      </c>
      <c r="K85" s="374">
        <v>2.8887035580746512E-2</v>
      </c>
      <c r="L85" s="375">
        <v>10.329999999999998</v>
      </c>
      <c r="M85" s="381">
        <f t="shared" si="8"/>
        <v>1268.7305999999996</v>
      </c>
      <c r="N85" s="371"/>
      <c r="O85" s="708" t="s">
        <v>546</v>
      </c>
      <c r="P85" s="709"/>
      <c r="R85" s="376"/>
      <c r="S85" s="311"/>
      <c r="T85" s="339"/>
    </row>
    <row r="86" spans="1:20" s="339" customFormat="1" ht="15.75" customHeight="1" thickTop="1" thickBot="1">
      <c r="A86" s="700"/>
      <c r="B86" s="703"/>
      <c r="C86" s="710"/>
      <c r="D86" s="711"/>
      <c r="E86" s="711"/>
      <c r="F86" s="711"/>
      <c r="G86" s="711"/>
      <c r="H86" s="711"/>
      <c r="I86" s="712"/>
      <c r="J86" s="346" t="s">
        <v>461</v>
      </c>
      <c r="K86" s="135">
        <f>M86/'生產管理報表 7-1 (週)'!$B$130</f>
        <v>7.2493698500892878E-2</v>
      </c>
      <c r="L86" s="347" t="s">
        <v>462</v>
      </c>
      <c r="M86" s="254">
        <f>SUM(M81:M85)</f>
        <v>9165.838099999999</v>
      </c>
      <c r="N86" s="713"/>
      <c r="O86" s="714"/>
      <c r="P86" s="715"/>
      <c r="R86" s="237"/>
      <c r="S86" s="237"/>
    </row>
    <row r="87" spans="1:20" s="339" customFormat="1" ht="15.75" customHeight="1" thickTop="1">
      <c r="B87" s="348"/>
      <c r="C87" s="349"/>
      <c r="M87" s="388"/>
      <c r="S87" s="311"/>
    </row>
    <row r="88" spans="1:20" s="339" customFormat="1" ht="15.75" customHeight="1">
      <c r="A88" s="688" t="s">
        <v>449</v>
      </c>
      <c r="B88" s="689"/>
      <c r="C88" s="325" t="s">
        <v>358</v>
      </c>
      <c r="D88" s="690" t="s">
        <v>359</v>
      </c>
      <c r="E88" s="691"/>
      <c r="F88" s="692"/>
      <c r="G88" s="693" t="s">
        <v>452</v>
      </c>
      <c r="H88" s="694"/>
      <c r="I88" s="695"/>
      <c r="J88" s="326" t="s">
        <v>453</v>
      </c>
      <c r="K88" s="326" t="s">
        <v>23</v>
      </c>
      <c r="L88" s="326" t="s">
        <v>454</v>
      </c>
      <c r="M88" s="389" t="s">
        <v>421</v>
      </c>
      <c r="N88" s="327" t="s">
        <v>455</v>
      </c>
      <c r="O88" s="696" t="s">
        <v>364</v>
      </c>
      <c r="P88" s="697"/>
      <c r="S88" s="237"/>
      <c r="T88" s="398"/>
    </row>
    <row r="89" spans="1:20" s="349" customFormat="1" ht="50.1" customHeight="1">
      <c r="A89" s="698">
        <v>5</v>
      </c>
      <c r="B89" s="716" t="s">
        <v>478</v>
      </c>
      <c r="C89" s="329">
        <v>1</v>
      </c>
      <c r="D89" s="287" t="s">
        <v>306</v>
      </c>
      <c r="E89" s="288"/>
      <c r="F89" s="289"/>
      <c r="G89" s="357" t="s">
        <v>483</v>
      </c>
      <c r="H89" s="356"/>
      <c r="I89" s="357"/>
      <c r="J89" s="369">
        <v>96</v>
      </c>
      <c r="K89" s="370">
        <v>2.6789294229490973E-2</v>
      </c>
      <c r="L89" s="371">
        <v>12.93</v>
      </c>
      <c r="M89" s="381">
        <f t="shared" ref="M89:M93" si="9">L89*J89</f>
        <v>1241.28</v>
      </c>
      <c r="N89" s="371"/>
      <c r="O89" s="706" t="s">
        <v>484</v>
      </c>
      <c r="P89" s="707"/>
      <c r="S89" s="311"/>
    </row>
    <row r="90" spans="1:20" s="349" customFormat="1" ht="50.1" customHeight="1">
      <c r="A90" s="699"/>
      <c r="B90" s="717"/>
      <c r="C90" s="329">
        <v>2</v>
      </c>
      <c r="D90" s="287" t="s">
        <v>467</v>
      </c>
      <c r="E90" s="288"/>
      <c r="F90" s="289"/>
      <c r="G90" s="357" t="s">
        <v>479</v>
      </c>
      <c r="H90" s="356"/>
      <c r="I90" s="357"/>
      <c r="J90" s="369">
        <v>147.43</v>
      </c>
      <c r="K90" s="370">
        <v>3.1707617831048399E-3</v>
      </c>
      <c r="L90" s="371">
        <v>4.0299999999999994</v>
      </c>
      <c r="M90" s="381">
        <f t="shared" si="9"/>
        <v>594.14289999999994</v>
      </c>
      <c r="N90" s="371"/>
      <c r="O90" s="721" t="s">
        <v>543</v>
      </c>
      <c r="P90" s="722"/>
      <c r="S90" s="237"/>
      <c r="T90" s="399"/>
    </row>
    <row r="91" spans="1:20" s="339" customFormat="1" ht="50.1" customHeight="1">
      <c r="A91" s="699"/>
      <c r="B91" s="717"/>
      <c r="C91" s="329">
        <v>3</v>
      </c>
      <c r="D91" s="287" t="s">
        <v>346</v>
      </c>
      <c r="E91" s="331"/>
      <c r="F91" s="332"/>
      <c r="G91" s="357" t="s">
        <v>485</v>
      </c>
      <c r="H91" s="356"/>
      <c r="I91" s="357"/>
      <c r="J91" s="369">
        <v>1.23</v>
      </c>
      <c r="K91" s="370">
        <v>4.906333630686887E-2</v>
      </c>
      <c r="L91" s="371">
        <v>220</v>
      </c>
      <c r="M91" s="381">
        <f t="shared" si="9"/>
        <v>270.60000000000002</v>
      </c>
      <c r="N91" s="338"/>
      <c r="O91" s="721" t="s">
        <v>547</v>
      </c>
      <c r="P91" s="722"/>
    </row>
    <row r="92" spans="1:20" s="339" customFormat="1" ht="50.1" customHeight="1">
      <c r="A92" s="699"/>
      <c r="B92" s="717"/>
      <c r="C92" s="329">
        <v>4</v>
      </c>
      <c r="D92" s="287"/>
      <c r="E92" s="331"/>
      <c r="F92" s="332"/>
      <c r="G92" s="442"/>
      <c r="H92" s="291"/>
      <c r="I92" s="290"/>
      <c r="J92" s="336"/>
      <c r="K92" s="337"/>
      <c r="L92" s="338"/>
      <c r="M92" s="381">
        <f t="shared" si="9"/>
        <v>0</v>
      </c>
      <c r="N92" s="338"/>
      <c r="O92" s="706"/>
      <c r="P92" s="707"/>
    </row>
    <row r="93" spans="1:20" s="339" customFormat="1" ht="50.1" customHeight="1" thickBot="1">
      <c r="A93" s="699"/>
      <c r="B93" s="717"/>
      <c r="C93" s="329">
        <v>5</v>
      </c>
      <c r="D93" s="294"/>
      <c r="E93" s="341"/>
      <c r="F93" s="342"/>
      <c r="G93" s="333"/>
      <c r="H93" s="334"/>
      <c r="I93" s="335"/>
      <c r="J93" s="343"/>
      <c r="K93" s="344"/>
      <c r="L93" s="345"/>
      <c r="M93" s="381">
        <f t="shared" si="9"/>
        <v>0</v>
      </c>
      <c r="N93" s="338"/>
      <c r="O93" s="785"/>
      <c r="P93" s="786"/>
      <c r="R93" s="238"/>
    </row>
    <row r="94" spans="1:20" s="339" customFormat="1" ht="15.75" customHeight="1" thickTop="1" thickBot="1">
      <c r="A94" s="700"/>
      <c r="B94" s="718"/>
      <c r="C94" s="725"/>
      <c r="D94" s="726"/>
      <c r="E94" s="726"/>
      <c r="F94" s="726"/>
      <c r="G94" s="726"/>
      <c r="H94" s="726"/>
      <c r="I94" s="727"/>
      <c r="J94" s="346" t="s">
        <v>461</v>
      </c>
      <c r="K94" s="135">
        <f>M94/'生產管理報表 7-1 (週)'!$B$130</f>
        <v>1.6656784407808392E-2</v>
      </c>
      <c r="L94" s="347" t="s">
        <v>462</v>
      </c>
      <c r="M94" s="393">
        <f>SUM(M89:M93)</f>
        <v>2106.0228999999999</v>
      </c>
      <c r="N94" s="713"/>
      <c r="O94" s="714"/>
      <c r="P94" s="715"/>
      <c r="R94" s="237"/>
    </row>
    <row r="95" spans="1:20" s="339" customFormat="1" ht="15.75" customHeight="1" thickTop="1">
      <c r="B95" s="348"/>
      <c r="C95" s="349"/>
      <c r="M95" s="388"/>
      <c r="R95" s="237"/>
    </row>
    <row r="96" spans="1:20" s="339" customFormat="1" ht="15.75" customHeight="1">
      <c r="A96" s="688" t="s">
        <v>449</v>
      </c>
      <c r="B96" s="689"/>
      <c r="C96" s="354" t="s">
        <v>358</v>
      </c>
      <c r="D96" s="728" t="s">
        <v>359</v>
      </c>
      <c r="E96" s="729"/>
      <c r="F96" s="730"/>
      <c r="G96" s="731" t="s">
        <v>452</v>
      </c>
      <c r="H96" s="732"/>
      <c r="I96" s="733"/>
      <c r="J96" s="355" t="s">
        <v>453</v>
      </c>
      <c r="K96" s="326" t="s">
        <v>23</v>
      </c>
      <c r="L96" s="326" t="s">
        <v>454</v>
      </c>
      <c r="M96" s="389" t="s">
        <v>421</v>
      </c>
      <c r="N96" s="327" t="s">
        <v>455</v>
      </c>
      <c r="O96" s="696" t="s">
        <v>364</v>
      </c>
      <c r="P96" s="697"/>
      <c r="R96" s="237"/>
      <c r="S96" s="2"/>
    </row>
    <row r="97" spans="1:20" s="339" customFormat="1" ht="15.75" customHeight="1">
      <c r="A97" s="698">
        <v>6</v>
      </c>
      <c r="B97" s="716" t="s">
        <v>487</v>
      </c>
      <c r="C97" s="329">
        <v>1</v>
      </c>
      <c r="D97" s="401" t="s">
        <v>182</v>
      </c>
      <c r="E97" s="331"/>
      <c r="F97" s="332"/>
      <c r="G97" s="335" t="s">
        <v>488</v>
      </c>
      <c r="H97" s="334"/>
      <c r="I97" s="335"/>
      <c r="J97" s="336">
        <v>15.450000000000001</v>
      </c>
      <c r="K97" s="337">
        <v>1.4538956087916837E-2</v>
      </c>
      <c r="L97" s="338">
        <v>312</v>
      </c>
      <c r="M97" s="390">
        <f t="shared" ref="M97" si="10">L97*J97</f>
        <v>4820.4000000000005</v>
      </c>
      <c r="N97" s="338"/>
      <c r="O97" s="708" t="s">
        <v>543</v>
      </c>
      <c r="P97" s="709"/>
      <c r="S97" s="2"/>
    </row>
    <row r="98" spans="1:20" s="339" customFormat="1" ht="15.75" customHeight="1">
      <c r="A98" s="699"/>
      <c r="B98" s="717"/>
      <c r="C98" s="329">
        <v>2</v>
      </c>
      <c r="D98" s="330"/>
      <c r="E98" s="331"/>
      <c r="F98" s="332"/>
      <c r="G98" s="333"/>
      <c r="H98" s="334"/>
      <c r="I98" s="335"/>
      <c r="J98" s="336"/>
      <c r="K98" s="337"/>
      <c r="L98" s="338"/>
      <c r="M98" s="390">
        <v>0</v>
      </c>
      <c r="N98" s="338"/>
      <c r="O98" s="350"/>
      <c r="P98" s="351"/>
      <c r="S98" s="2"/>
    </row>
    <row r="99" spans="1:20" s="339" customFormat="1" ht="15.75" customHeight="1">
      <c r="A99" s="699"/>
      <c r="B99" s="717"/>
      <c r="C99" s="329">
        <v>3</v>
      </c>
      <c r="D99" s="330"/>
      <c r="E99" s="331"/>
      <c r="F99" s="332"/>
      <c r="G99" s="333"/>
      <c r="H99" s="334"/>
      <c r="I99" s="335"/>
      <c r="J99" s="336"/>
      <c r="K99" s="337"/>
      <c r="L99" s="338"/>
      <c r="M99" s="390">
        <v>0</v>
      </c>
      <c r="N99" s="338"/>
      <c r="O99" s="350"/>
      <c r="P99" s="351"/>
      <c r="S99" s="2"/>
    </row>
    <row r="100" spans="1:20" s="339" customFormat="1" ht="15.75" customHeight="1">
      <c r="A100" s="699"/>
      <c r="B100" s="717"/>
      <c r="C100" s="329">
        <v>4</v>
      </c>
      <c r="D100" s="330"/>
      <c r="E100" s="331"/>
      <c r="F100" s="332"/>
      <c r="G100" s="333"/>
      <c r="H100" s="334"/>
      <c r="I100" s="335"/>
      <c r="J100" s="336"/>
      <c r="K100" s="337"/>
      <c r="L100" s="338"/>
      <c r="M100" s="390">
        <v>0</v>
      </c>
      <c r="N100" s="338"/>
      <c r="O100" s="350"/>
      <c r="P100" s="351"/>
      <c r="R100" s="2"/>
      <c r="S100" s="2"/>
    </row>
    <row r="101" spans="1:20" s="339" customFormat="1" ht="15.75" customHeight="1" thickBot="1">
      <c r="A101" s="699"/>
      <c r="B101" s="717"/>
      <c r="C101" s="329">
        <v>5</v>
      </c>
      <c r="D101" s="340"/>
      <c r="E101" s="341"/>
      <c r="F101" s="342"/>
      <c r="G101" s="333"/>
      <c r="H101" s="334"/>
      <c r="I101" s="335"/>
      <c r="J101" s="343"/>
      <c r="K101" s="344"/>
      <c r="L101" s="345"/>
      <c r="M101" s="390">
        <v>0</v>
      </c>
      <c r="N101" s="338"/>
      <c r="O101" s="352"/>
      <c r="P101" s="353"/>
      <c r="R101" s="2"/>
      <c r="S101" s="2"/>
    </row>
    <row r="102" spans="1:20" s="339" customFormat="1" ht="15.75" customHeight="1" thickTop="1" thickBot="1">
      <c r="A102" s="700"/>
      <c r="B102" s="718"/>
      <c r="C102" s="725"/>
      <c r="D102" s="726"/>
      <c r="E102" s="726"/>
      <c r="F102" s="726"/>
      <c r="G102" s="726"/>
      <c r="H102" s="726"/>
      <c r="I102" s="727"/>
      <c r="J102" s="346" t="s">
        <v>461</v>
      </c>
      <c r="K102" s="135">
        <f>M102/'生產管理報表 7-1 (週)'!B130</f>
        <v>3.8125114194816963E-2</v>
      </c>
      <c r="L102" s="347" t="s">
        <v>462</v>
      </c>
      <c r="M102" s="393">
        <f>SUM(M97:M101)</f>
        <v>4820.4000000000005</v>
      </c>
      <c r="N102" s="713"/>
      <c r="O102" s="714"/>
      <c r="P102" s="715"/>
      <c r="R102" s="2"/>
      <c r="S102" s="2"/>
    </row>
    <row r="103" spans="1:20" s="339" customFormat="1" ht="15.75" customHeight="1" thickTop="1">
      <c r="B103" s="348"/>
      <c r="C103" s="349"/>
      <c r="M103" s="388"/>
      <c r="R103" s="2"/>
      <c r="S103" s="2"/>
    </row>
    <row r="104" spans="1:20" s="339" customFormat="1" ht="15.75" customHeight="1">
      <c r="A104" s="688" t="s">
        <v>449</v>
      </c>
      <c r="B104" s="689"/>
      <c r="C104" s="354" t="s">
        <v>358</v>
      </c>
      <c r="D104" s="728" t="s">
        <v>359</v>
      </c>
      <c r="E104" s="729"/>
      <c r="F104" s="730"/>
      <c r="G104" s="731" t="s">
        <v>452</v>
      </c>
      <c r="H104" s="732"/>
      <c r="I104" s="733"/>
      <c r="J104" s="355" t="s">
        <v>453</v>
      </c>
      <c r="K104" s="326" t="s">
        <v>23</v>
      </c>
      <c r="L104" s="326" t="s">
        <v>454</v>
      </c>
      <c r="M104" s="389" t="s">
        <v>421</v>
      </c>
      <c r="N104" s="327" t="s">
        <v>455</v>
      </c>
      <c r="O104" s="696" t="s">
        <v>364</v>
      </c>
      <c r="P104" s="697"/>
      <c r="R104" s="2"/>
      <c r="S104" s="2"/>
    </row>
    <row r="105" spans="1:20" s="339" customFormat="1" ht="15.75" customHeight="1">
      <c r="A105" s="698">
        <v>7</v>
      </c>
      <c r="B105" s="734" t="s">
        <v>490</v>
      </c>
      <c r="C105" s="329">
        <v>1</v>
      </c>
      <c r="D105" s="330"/>
      <c r="E105" s="331"/>
      <c r="F105" s="332"/>
      <c r="G105" s="333"/>
      <c r="H105" s="334"/>
      <c r="I105" s="335"/>
      <c r="J105" s="336"/>
      <c r="K105" s="337"/>
      <c r="L105" s="338"/>
      <c r="M105" s="390">
        <f t="shared" ref="M105:M107" si="11">L105*J105</f>
        <v>0</v>
      </c>
      <c r="N105" s="338"/>
      <c r="O105" s="737"/>
      <c r="P105" s="738"/>
      <c r="R105" s="2"/>
      <c r="S105" s="2"/>
    </row>
    <row r="106" spans="1:20" s="339" customFormat="1" ht="15.75" customHeight="1">
      <c r="A106" s="699"/>
      <c r="B106" s="735"/>
      <c r="C106" s="329">
        <v>2</v>
      </c>
      <c r="D106" s="330"/>
      <c r="E106" s="331"/>
      <c r="F106" s="332"/>
      <c r="G106" s="333"/>
      <c r="H106" s="334"/>
      <c r="I106" s="335"/>
      <c r="J106" s="336"/>
      <c r="K106" s="337"/>
      <c r="L106" s="338"/>
      <c r="M106" s="390">
        <f t="shared" si="11"/>
        <v>0</v>
      </c>
      <c r="N106" s="338"/>
      <c r="O106" s="739"/>
      <c r="P106" s="740"/>
      <c r="R106" s="2"/>
      <c r="S106" s="2"/>
    </row>
    <row r="107" spans="1:20" s="339" customFormat="1" ht="15.75" customHeight="1">
      <c r="A107" s="699"/>
      <c r="B107" s="735"/>
      <c r="C107" s="329">
        <v>3</v>
      </c>
      <c r="D107" s="330"/>
      <c r="E107" s="331"/>
      <c r="F107" s="332"/>
      <c r="G107" s="333"/>
      <c r="H107" s="334"/>
      <c r="I107" s="335"/>
      <c r="J107" s="336"/>
      <c r="K107" s="337"/>
      <c r="L107" s="338"/>
      <c r="M107" s="390">
        <f t="shared" si="11"/>
        <v>0</v>
      </c>
      <c r="N107" s="338"/>
      <c r="O107" s="739"/>
      <c r="P107" s="740"/>
      <c r="R107" s="2"/>
      <c r="S107" s="2"/>
    </row>
    <row r="108" spans="1:20" s="339" customFormat="1" ht="15.75" customHeight="1">
      <c r="A108" s="699"/>
      <c r="B108" s="735"/>
      <c r="C108" s="329">
        <v>4</v>
      </c>
      <c r="D108" s="330"/>
      <c r="E108" s="331"/>
      <c r="F108" s="332"/>
      <c r="G108" s="333"/>
      <c r="H108" s="334"/>
      <c r="I108" s="335"/>
      <c r="J108" s="336"/>
      <c r="K108" s="337"/>
      <c r="L108" s="338"/>
      <c r="M108" s="391">
        <v>0</v>
      </c>
      <c r="N108" s="338"/>
      <c r="O108" s="350"/>
      <c r="P108" s="351"/>
      <c r="R108" s="2"/>
      <c r="S108" s="2"/>
    </row>
    <row r="109" spans="1:20" s="339" customFormat="1" ht="15.75" customHeight="1" thickBot="1">
      <c r="A109" s="699"/>
      <c r="B109" s="735"/>
      <c r="C109" s="329">
        <v>5</v>
      </c>
      <c r="D109" s="340"/>
      <c r="E109" s="341"/>
      <c r="F109" s="342"/>
      <c r="G109" s="333"/>
      <c r="H109" s="334"/>
      <c r="I109" s="335"/>
      <c r="J109" s="343"/>
      <c r="K109" s="344"/>
      <c r="L109" s="345"/>
      <c r="M109" s="392">
        <v>0</v>
      </c>
      <c r="N109" s="338"/>
      <c r="O109" s="352"/>
      <c r="P109" s="353"/>
      <c r="R109" s="2"/>
      <c r="S109" s="2"/>
    </row>
    <row r="110" spans="1:20" s="339" customFormat="1" ht="15.75" customHeight="1" thickTop="1" thickBot="1">
      <c r="A110" s="700"/>
      <c r="B110" s="736"/>
      <c r="C110" s="725"/>
      <c r="D110" s="726"/>
      <c r="E110" s="726"/>
      <c r="F110" s="726"/>
      <c r="G110" s="726"/>
      <c r="H110" s="726"/>
      <c r="I110" s="727"/>
      <c r="J110" s="346" t="s">
        <v>461</v>
      </c>
      <c r="K110" s="135">
        <f>M110/'生產管理報表 7-1 (週)'!B130</f>
        <v>0</v>
      </c>
      <c r="L110" s="347" t="s">
        <v>462</v>
      </c>
      <c r="M110" s="393">
        <f>SUM(M105:M109)</f>
        <v>0</v>
      </c>
      <c r="N110" s="713"/>
      <c r="O110" s="714"/>
      <c r="P110" s="715"/>
      <c r="R110" s="2"/>
      <c r="S110" s="2"/>
      <c r="T110" s="2"/>
    </row>
    <row r="111" spans="1:20" s="140" customFormat="1" ht="15.75" customHeight="1" thickTop="1">
      <c r="A111" s="645" t="s">
        <v>519</v>
      </c>
      <c r="B111" s="645"/>
      <c r="C111" s="645"/>
      <c r="D111" s="645"/>
      <c r="E111" s="645"/>
      <c r="F111" s="645"/>
      <c r="G111" s="645"/>
      <c r="H111" s="645"/>
      <c r="I111" s="645"/>
      <c r="J111" s="645"/>
      <c r="K111" s="645"/>
      <c r="L111" s="645"/>
      <c r="M111" s="645"/>
    </row>
    <row r="112" spans="1:20" s="141" customFormat="1" ht="15.75" customHeight="1">
      <c r="A112" s="685"/>
      <c r="B112" s="685"/>
      <c r="C112" s="685"/>
      <c r="D112" s="685"/>
      <c r="E112" s="685"/>
      <c r="F112" s="685"/>
      <c r="G112" s="685"/>
      <c r="H112" s="685"/>
      <c r="I112" s="685"/>
      <c r="J112" s="685"/>
      <c r="K112" s="685"/>
      <c r="L112" s="685"/>
      <c r="M112" s="685"/>
    </row>
    <row r="113" spans="1:20" s="140" customFormat="1" ht="15.75" customHeight="1">
      <c r="A113" s="686" t="s">
        <v>449</v>
      </c>
      <c r="B113" s="653">
        <v>1</v>
      </c>
      <c r="C113" s="654"/>
      <c r="D113" s="653">
        <v>2</v>
      </c>
      <c r="E113" s="654"/>
      <c r="F113" s="653">
        <v>3</v>
      </c>
      <c r="G113" s="654"/>
      <c r="H113" s="679">
        <v>4</v>
      </c>
      <c r="I113" s="680"/>
      <c r="J113" s="679">
        <v>5</v>
      </c>
      <c r="K113" s="680"/>
      <c r="L113" s="679">
        <v>6</v>
      </c>
      <c r="M113" s="680"/>
      <c r="N113" s="679">
        <v>7</v>
      </c>
      <c r="O113" s="680"/>
      <c r="P113" s="386">
        <v>8</v>
      </c>
    </row>
    <row r="114" spans="1:20" s="140" customFormat="1" ht="15.75" customHeight="1">
      <c r="A114" s="687"/>
      <c r="B114" s="683" t="s">
        <v>417</v>
      </c>
      <c r="C114" s="684"/>
      <c r="D114" s="683" t="s">
        <v>450</v>
      </c>
      <c r="E114" s="684"/>
      <c r="F114" s="683" t="s">
        <v>419</v>
      </c>
      <c r="G114" s="684"/>
      <c r="H114" s="681" t="s">
        <v>428</v>
      </c>
      <c r="I114" s="682"/>
      <c r="J114" s="681" t="s">
        <v>424</v>
      </c>
      <c r="K114" s="682"/>
      <c r="L114" s="681" t="s">
        <v>425</v>
      </c>
      <c r="M114" s="682"/>
      <c r="N114" s="681" t="s">
        <v>426</v>
      </c>
      <c r="O114" s="682"/>
      <c r="P114" s="387" t="s">
        <v>451</v>
      </c>
    </row>
    <row r="115" spans="1:20" s="140" customFormat="1" ht="15.75" customHeight="1">
      <c r="B115" s="282"/>
      <c r="C115" s="283"/>
    </row>
    <row r="116" spans="1:20" s="328" customFormat="1" ht="15.75" customHeight="1">
      <c r="A116" s="688" t="s">
        <v>449</v>
      </c>
      <c r="B116" s="689"/>
      <c r="C116" s="325" t="s">
        <v>358</v>
      </c>
      <c r="D116" s="690" t="s">
        <v>359</v>
      </c>
      <c r="E116" s="691"/>
      <c r="F116" s="692"/>
      <c r="G116" s="693" t="s">
        <v>452</v>
      </c>
      <c r="H116" s="694"/>
      <c r="I116" s="695"/>
      <c r="J116" s="326" t="s">
        <v>453</v>
      </c>
      <c r="K116" s="326" t="s">
        <v>23</v>
      </c>
      <c r="L116" s="326" t="s">
        <v>454</v>
      </c>
      <c r="M116" s="327" t="s">
        <v>421</v>
      </c>
      <c r="N116" s="327" t="s">
        <v>455</v>
      </c>
      <c r="O116" s="696" t="s">
        <v>364</v>
      </c>
      <c r="P116" s="697"/>
      <c r="R116" s="237"/>
      <c r="S116" s="311"/>
    </row>
    <row r="117" spans="1:20" s="349" customFormat="1" ht="50.1" customHeight="1">
      <c r="A117" s="698">
        <v>4</v>
      </c>
      <c r="B117" s="701" t="s">
        <v>428</v>
      </c>
      <c r="C117" s="329">
        <v>1</v>
      </c>
      <c r="D117" s="287" t="s">
        <v>298</v>
      </c>
      <c r="E117" s="288"/>
      <c r="F117" s="289"/>
      <c r="G117" s="446" t="s">
        <v>548</v>
      </c>
      <c r="H117" s="291"/>
      <c r="I117" s="290"/>
      <c r="J117" s="369">
        <v>253.92</v>
      </c>
      <c r="K117" s="370">
        <v>3.7166849501201263E-2</v>
      </c>
      <c r="L117" s="371">
        <v>7.83</v>
      </c>
      <c r="M117" s="381">
        <f t="shared" ref="M117:M121" si="12">L117*J117</f>
        <v>1988.1935999999998</v>
      </c>
      <c r="N117" s="371"/>
      <c r="O117" s="706" t="s">
        <v>549</v>
      </c>
      <c r="P117" s="707"/>
      <c r="R117" s="372"/>
      <c r="S117" s="311"/>
    </row>
    <row r="118" spans="1:20" s="349" customFormat="1" ht="50.1" customHeight="1">
      <c r="A118" s="699"/>
      <c r="B118" s="702"/>
      <c r="C118" s="329">
        <v>2</v>
      </c>
      <c r="D118" s="287" t="s">
        <v>467</v>
      </c>
      <c r="E118" s="288"/>
      <c r="F118" s="289"/>
      <c r="G118" s="446" t="s">
        <v>468</v>
      </c>
      <c r="H118" s="291"/>
      <c r="I118" s="290"/>
      <c r="J118" s="369">
        <v>248.46</v>
      </c>
      <c r="K118" s="370">
        <v>4.66918017101196E-2</v>
      </c>
      <c r="L118" s="371">
        <v>7.2100000000000009</v>
      </c>
      <c r="M118" s="381">
        <f t="shared" si="12"/>
        <v>1791.3966000000003</v>
      </c>
      <c r="N118" s="371"/>
      <c r="O118" s="704" t="s">
        <v>469</v>
      </c>
      <c r="P118" s="705"/>
      <c r="R118" s="372"/>
      <c r="S118" s="237"/>
      <c r="T118" s="398"/>
    </row>
    <row r="119" spans="1:20" s="349" customFormat="1" ht="50.1" customHeight="1">
      <c r="A119" s="699"/>
      <c r="B119" s="702"/>
      <c r="C119" s="329">
        <v>3</v>
      </c>
      <c r="D119" s="287" t="s">
        <v>272</v>
      </c>
      <c r="E119" s="288"/>
      <c r="F119" s="289"/>
      <c r="G119" s="442" t="s">
        <v>550</v>
      </c>
      <c r="H119" s="291"/>
      <c r="I119" s="290"/>
      <c r="J119" s="369">
        <v>141.66999999999999</v>
      </c>
      <c r="K119" s="370">
        <v>2.1868895181527005E-2</v>
      </c>
      <c r="L119" s="371">
        <v>11.21</v>
      </c>
      <c r="M119" s="381">
        <f t="shared" si="12"/>
        <v>1588.1206999999999</v>
      </c>
      <c r="N119" s="371"/>
      <c r="O119" s="706" t="s">
        <v>551</v>
      </c>
      <c r="P119" s="707"/>
      <c r="R119" s="372"/>
      <c r="S119" s="311"/>
    </row>
    <row r="120" spans="1:20" s="349" customFormat="1" ht="50.1" customHeight="1">
      <c r="A120" s="699"/>
      <c r="B120" s="702"/>
      <c r="C120" s="329">
        <v>4</v>
      </c>
      <c r="D120" s="287" t="s">
        <v>470</v>
      </c>
      <c r="E120" s="288"/>
      <c r="F120" s="289"/>
      <c r="G120" s="446" t="s">
        <v>471</v>
      </c>
      <c r="H120" s="291"/>
      <c r="I120" s="290"/>
      <c r="J120" s="369">
        <v>122.82</v>
      </c>
      <c r="K120" s="370">
        <v>3.2390114205717135E-2</v>
      </c>
      <c r="L120" s="371">
        <v>11.729999999999999</v>
      </c>
      <c r="M120" s="381">
        <f t="shared" si="12"/>
        <v>1440.6785999999997</v>
      </c>
      <c r="N120" s="371"/>
      <c r="O120" s="706" t="s">
        <v>551</v>
      </c>
      <c r="P120" s="707"/>
      <c r="R120" s="372"/>
      <c r="S120" s="237"/>
      <c r="T120" s="398"/>
    </row>
    <row r="121" spans="1:20" s="349" customFormat="1" ht="50.1" customHeight="1" thickBot="1">
      <c r="A121" s="699"/>
      <c r="B121" s="702"/>
      <c r="C121" s="329">
        <v>5</v>
      </c>
      <c r="D121" s="287" t="s">
        <v>346</v>
      </c>
      <c r="E121" s="295"/>
      <c r="F121" s="296"/>
      <c r="G121" s="446" t="s">
        <v>475</v>
      </c>
      <c r="H121" s="291"/>
      <c r="I121" s="290"/>
      <c r="J121" s="373">
        <v>210.74</v>
      </c>
      <c r="K121" s="374">
        <v>3.9445593104156129E-2</v>
      </c>
      <c r="L121" s="375">
        <v>6.18</v>
      </c>
      <c r="M121" s="381">
        <f t="shared" si="12"/>
        <v>1302.3732</v>
      </c>
      <c r="N121" s="371"/>
      <c r="O121" s="706" t="s">
        <v>552</v>
      </c>
      <c r="P121" s="707"/>
      <c r="R121" s="376"/>
      <c r="S121" s="311"/>
      <c r="T121" s="339"/>
    </row>
    <row r="122" spans="1:20" s="339" customFormat="1" ht="15.75" customHeight="1" thickTop="1" thickBot="1">
      <c r="A122" s="700"/>
      <c r="B122" s="703"/>
      <c r="C122" s="710"/>
      <c r="D122" s="711"/>
      <c r="E122" s="711"/>
      <c r="F122" s="711"/>
      <c r="G122" s="711"/>
      <c r="H122" s="711"/>
      <c r="I122" s="712"/>
      <c r="J122" s="346" t="s">
        <v>461</v>
      </c>
      <c r="K122" s="135">
        <f>M122/'生產管理報表 7-1 (週)'!$B$141</f>
        <v>6.9346540663955195E-2</v>
      </c>
      <c r="L122" s="347" t="s">
        <v>462</v>
      </c>
      <c r="M122" s="254">
        <f>SUM(M117:M121)</f>
        <v>8110.7626999999993</v>
      </c>
      <c r="N122" s="713"/>
      <c r="O122" s="714"/>
      <c r="P122" s="715"/>
      <c r="R122" s="237"/>
      <c r="S122" s="237"/>
    </row>
    <row r="123" spans="1:20" s="339" customFormat="1" ht="15.75" customHeight="1" thickTop="1">
      <c r="B123" s="348"/>
      <c r="C123" s="349"/>
      <c r="M123" s="388"/>
      <c r="S123" s="311"/>
    </row>
    <row r="124" spans="1:20" s="339" customFormat="1" ht="15.75" customHeight="1">
      <c r="A124" s="688" t="s">
        <v>449</v>
      </c>
      <c r="B124" s="689"/>
      <c r="C124" s="325" t="s">
        <v>358</v>
      </c>
      <c r="D124" s="690" t="s">
        <v>359</v>
      </c>
      <c r="E124" s="691"/>
      <c r="F124" s="692"/>
      <c r="G124" s="693" t="s">
        <v>452</v>
      </c>
      <c r="H124" s="694"/>
      <c r="I124" s="695"/>
      <c r="J124" s="326" t="s">
        <v>453</v>
      </c>
      <c r="K124" s="326" t="s">
        <v>23</v>
      </c>
      <c r="L124" s="326" t="s">
        <v>454</v>
      </c>
      <c r="M124" s="389" t="s">
        <v>421</v>
      </c>
      <c r="N124" s="327" t="s">
        <v>455</v>
      </c>
      <c r="O124" s="696" t="s">
        <v>364</v>
      </c>
      <c r="P124" s="697"/>
      <c r="S124" s="237"/>
      <c r="T124" s="398"/>
    </row>
    <row r="125" spans="1:20" s="349" customFormat="1" ht="20.100000000000001" customHeight="1">
      <c r="A125" s="698">
        <v>5</v>
      </c>
      <c r="B125" s="716" t="s">
        <v>478</v>
      </c>
      <c r="C125" s="329">
        <v>1</v>
      </c>
      <c r="D125" s="287" t="s">
        <v>467</v>
      </c>
      <c r="E125" s="288"/>
      <c r="F125" s="289"/>
      <c r="G125" s="357" t="s">
        <v>479</v>
      </c>
      <c r="H125" s="356"/>
      <c r="I125" s="357"/>
      <c r="J125" s="369">
        <v>147.43</v>
      </c>
      <c r="K125" s="370">
        <v>3.3094318808604521E-3</v>
      </c>
      <c r="L125" s="371">
        <v>3</v>
      </c>
      <c r="M125" s="381">
        <f t="shared" ref="M125:M129" si="13">L125*J125</f>
        <v>442.29</v>
      </c>
      <c r="N125" s="371"/>
      <c r="O125" s="708" t="s">
        <v>480</v>
      </c>
      <c r="P125" s="709"/>
      <c r="S125" s="311"/>
    </row>
    <row r="126" spans="1:20" s="349" customFormat="1" ht="20.100000000000001" customHeight="1">
      <c r="A126" s="699"/>
      <c r="B126" s="717"/>
      <c r="C126" s="329">
        <v>2</v>
      </c>
      <c r="D126" s="287"/>
      <c r="E126" s="288"/>
      <c r="F126" s="289"/>
      <c r="G126" s="333"/>
      <c r="H126" s="334"/>
      <c r="I126" s="335"/>
      <c r="J126" s="369"/>
      <c r="K126" s="370"/>
      <c r="L126" s="371"/>
      <c r="M126" s="381">
        <f t="shared" si="13"/>
        <v>0</v>
      </c>
      <c r="N126" s="371"/>
      <c r="O126" s="721"/>
      <c r="P126" s="722"/>
      <c r="S126" s="237"/>
      <c r="T126" s="399"/>
    </row>
    <row r="127" spans="1:20" s="339" customFormat="1" ht="20.100000000000001" customHeight="1">
      <c r="A127" s="699"/>
      <c r="B127" s="717"/>
      <c r="C127" s="329">
        <v>3</v>
      </c>
      <c r="D127" s="287"/>
      <c r="E127" s="331"/>
      <c r="F127" s="332"/>
      <c r="G127" s="333"/>
      <c r="H127" s="334"/>
      <c r="I127" s="335"/>
      <c r="J127" s="369"/>
      <c r="K127" s="370"/>
      <c r="L127" s="371"/>
      <c r="M127" s="381">
        <f t="shared" si="13"/>
        <v>0</v>
      </c>
      <c r="N127" s="338"/>
      <c r="O127" s="721"/>
      <c r="P127" s="722"/>
    </row>
    <row r="128" spans="1:20" s="339" customFormat="1" ht="20.100000000000001" customHeight="1">
      <c r="A128" s="699"/>
      <c r="B128" s="717"/>
      <c r="C128" s="329">
        <v>4</v>
      </c>
      <c r="D128" s="287"/>
      <c r="E128" s="331"/>
      <c r="F128" s="332"/>
      <c r="G128" s="442"/>
      <c r="H128" s="291"/>
      <c r="I128" s="290"/>
      <c r="J128" s="336"/>
      <c r="K128" s="337"/>
      <c r="L128" s="338"/>
      <c r="M128" s="381">
        <f t="shared" si="13"/>
        <v>0</v>
      </c>
      <c r="N128" s="338"/>
      <c r="O128" s="706"/>
      <c r="P128" s="707"/>
    </row>
    <row r="129" spans="1:19" s="339" customFormat="1" ht="20.100000000000001" customHeight="1" thickBot="1">
      <c r="A129" s="699"/>
      <c r="B129" s="717"/>
      <c r="C129" s="329">
        <v>5</v>
      </c>
      <c r="D129" s="294"/>
      <c r="E129" s="341"/>
      <c r="F129" s="342"/>
      <c r="G129" s="333"/>
      <c r="H129" s="334"/>
      <c r="I129" s="335"/>
      <c r="J129" s="343"/>
      <c r="K129" s="344"/>
      <c r="L129" s="345"/>
      <c r="M129" s="381">
        <f t="shared" si="13"/>
        <v>0</v>
      </c>
      <c r="N129" s="338"/>
      <c r="O129" s="785"/>
      <c r="P129" s="786"/>
      <c r="R129" s="238"/>
    </row>
    <row r="130" spans="1:19" s="339" customFormat="1" ht="15.75" customHeight="1" thickTop="1" thickBot="1">
      <c r="A130" s="700"/>
      <c r="B130" s="718"/>
      <c r="C130" s="725"/>
      <c r="D130" s="726"/>
      <c r="E130" s="726"/>
      <c r="F130" s="726"/>
      <c r="G130" s="726"/>
      <c r="H130" s="726"/>
      <c r="I130" s="727"/>
      <c r="J130" s="346" t="s">
        <v>461</v>
      </c>
      <c r="K130" s="135">
        <f>M130/'生產管理報表 7-1 (週)'!$B$141</f>
        <v>3.7815533020415884E-3</v>
      </c>
      <c r="L130" s="347" t="s">
        <v>462</v>
      </c>
      <c r="M130" s="393">
        <f>SUM(M125:M129)</f>
        <v>442.29</v>
      </c>
      <c r="N130" s="713"/>
      <c r="O130" s="714"/>
      <c r="P130" s="715"/>
      <c r="R130" s="237"/>
    </row>
    <row r="131" spans="1:19" s="339" customFormat="1" ht="15.75" customHeight="1" thickTop="1">
      <c r="B131" s="348"/>
      <c r="C131" s="349"/>
      <c r="M131" s="388"/>
      <c r="R131" s="237"/>
    </row>
    <row r="132" spans="1:19" s="339" customFormat="1" ht="15.75" customHeight="1">
      <c r="A132" s="688" t="s">
        <v>449</v>
      </c>
      <c r="B132" s="689"/>
      <c r="C132" s="354" t="s">
        <v>358</v>
      </c>
      <c r="D132" s="728" t="s">
        <v>359</v>
      </c>
      <c r="E132" s="729"/>
      <c r="F132" s="730"/>
      <c r="G132" s="731" t="s">
        <v>452</v>
      </c>
      <c r="H132" s="732"/>
      <c r="I132" s="733"/>
      <c r="J132" s="355" t="s">
        <v>453</v>
      </c>
      <c r="K132" s="326" t="s">
        <v>23</v>
      </c>
      <c r="L132" s="326" t="s">
        <v>454</v>
      </c>
      <c r="M132" s="389" t="s">
        <v>421</v>
      </c>
      <c r="N132" s="327" t="s">
        <v>455</v>
      </c>
      <c r="O132" s="696" t="s">
        <v>364</v>
      </c>
      <c r="P132" s="697"/>
      <c r="R132" s="237"/>
      <c r="S132" s="2"/>
    </row>
    <row r="133" spans="1:19" s="339" customFormat="1" ht="20.100000000000001" customHeight="1">
      <c r="A133" s="698">
        <v>6</v>
      </c>
      <c r="B133" s="716" t="s">
        <v>487</v>
      </c>
      <c r="C133" s="329">
        <v>1</v>
      </c>
      <c r="D133" s="401" t="s">
        <v>182</v>
      </c>
      <c r="E133" s="331"/>
      <c r="F133" s="332"/>
      <c r="G133" s="335" t="s">
        <v>488</v>
      </c>
      <c r="H133" s="334"/>
      <c r="I133" s="335"/>
      <c r="J133" s="336">
        <v>15.450000000000001</v>
      </c>
      <c r="K133" s="337">
        <v>1.7682252945240961E-2</v>
      </c>
      <c r="L133" s="338">
        <v>376</v>
      </c>
      <c r="M133" s="390">
        <f t="shared" ref="M133" si="14">L133*J133</f>
        <v>5809.2000000000007</v>
      </c>
      <c r="N133" s="338"/>
      <c r="O133" s="708" t="s">
        <v>480</v>
      </c>
      <c r="P133" s="709"/>
      <c r="S133" s="2"/>
    </row>
    <row r="134" spans="1:19" s="339" customFormat="1" ht="20.100000000000001" customHeight="1">
      <c r="A134" s="699"/>
      <c r="B134" s="717"/>
      <c r="C134" s="329">
        <v>2</v>
      </c>
      <c r="D134" s="330"/>
      <c r="E134" s="331"/>
      <c r="F134" s="332"/>
      <c r="G134" s="333"/>
      <c r="H134" s="334"/>
      <c r="I134" s="335"/>
      <c r="J134" s="336"/>
      <c r="K134" s="337"/>
      <c r="L134" s="338"/>
      <c r="M134" s="390">
        <v>0</v>
      </c>
      <c r="N134" s="338"/>
      <c r="O134" s="350"/>
      <c r="P134" s="351"/>
      <c r="S134" s="2"/>
    </row>
    <row r="135" spans="1:19" s="339" customFormat="1" ht="20.100000000000001" customHeight="1">
      <c r="A135" s="699"/>
      <c r="B135" s="717"/>
      <c r="C135" s="329">
        <v>3</v>
      </c>
      <c r="D135" s="330"/>
      <c r="E135" s="331"/>
      <c r="F135" s="332"/>
      <c r="G135" s="333"/>
      <c r="H135" s="334"/>
      <c r="I135" s="335"/>
      <c r="J135" s="336"/>
      <c r="K135" s="337"/>
      <c r="L135" s="338"/>
      <c r="M135" s="390">
        <v>0</v>
      </c>
      <c r="N135" s="338"/>
      <c r="O135" s="350"/>
      <c r="P135" s="351"/>
      <c r="S135" s="2"/>
    </row>
    <row r="136" spans="1:19" s="339" customFormat="1" ht="20.100000000000001" customHeight="1">
      <c r="A136" s="699"/>
      <c r="B136" s="717"/>
      <c r="C136" s="329">
        <v>4</v>
      </c>
      <c r="D136" s="330"/>
      <c r="E136" s="331"/>
      <c r="F136" s="332"/>
      <c r="G136" s="333"/>
      <c r="H136" s="334"/>
      <c r="I136" s="335"/>
      <c r="J136" s="336"/>
      <c r="K136" s="337"/>
      <c r="L136" s="338"/>
      <c r="M136" s="390">
        <v>0</v>
      </c>
      <c r="N136" s="338"/>
      <c r="O136" s="350"/>
      <c r="P136" s="351"/>
      <c r="R136" s="2"/>
      <c r="S136" s="2"/>
    </row>
    <row r="137" spans="1:19" s="339" customFormat="1" ht="20.100000000000001" customHeight="1" thickBot="1">
      <c r="A137" s="699"/>
      <c r="B137" s="717"/>
      <c r="C137" s="329">
        <v>5</v>
      </c>
      <c r="D137" s="340"/>
      <c r="E137" s="341"/>
      <c r="F137" s="342"/>
      <c r="G137" s="333"/>
      <c r="H137" s="334"/>
      <c r="I137" s="335"/>
      <c r="J137" s="343"/>
      <c r="K137" s="344"/>
      <c r="L137" s="345"/>
      <c r="M137" s="390">
        <v>0</v>
      </c>
      <c r="N137" s="338"/>
      <c r="O137" s="352"/>
      <c r="P137" s="353"/>
      <c r="R137" s="2"/>
      <c r="S137" s="2"/>
    </row>
    <row r="138" spans="1:19" s="339" customFormat="1" ht="15.75" customHeight="1" thickTop="1" thickBot="1">
      <c r="A138" s="700"/>
      <c r="B138" s="718"/>
      <c r="C138" s="725"/>
      <c r="D138" s="726"/>
      <c r="E138" s="726"/>
      <c r="F138" s="726"/>
      <c r="G138" s="726"/>
      <c r="H138" s="726"/>
      <c r="I138" s="727"/>
      <c r="J138" s="346" t="s">
        <v>461</v>
      </c>
      <c r="K138" s="135">
        <f>M138/'生產管理報表 7-1 (週)'!B141</f>
        <v>4.9668315906351027E-2</v>
      </c>
      <c r="L138" s="347" t="s">
        <v>462</v>
      </c>
      <c r="M138" s="393">
        <f>SUM(M133:M137)</f>
        <v>5809.2000000000007</v>
      </c>
      <c r="N138" s="713"/>
      <c r="O138" s="714"/>
      <c r="P138" s="715"/>
      <c r="R138" s="2"/>
      <c r="S138" s="2"/>
    </row>
    <row r="139" spans="1:19" s="339" customFormat="1" ht="15.75" customHeight="1" thickTop="1">
      <c r="B139" s="348"/>
      <c r="C139" s="349"/>
      <c r="M139" s="388"/>
      <c r="R139" s="2"/>
      <c r="S139" s="2"/>
    </row>
    <row r="140" spans="1:19" s="339" customFormat="1" ht="15.75" customHeight="1">
      <c r="A140" s="688" t="s">
        <v>449</v>
      </c>
      <c r="B140" s="689"/>
      <c r="C140" s="354" t="s">
        <v>358</v>
      </c>
      <c r="D140" s="728" t="s">
        <v>359</v>
      </c>
      <c r="E140" s="729"/>
      <c r="F140" s="730"/>
      <c r="G140" s="731" t="s">
        <v>452</v>
      </c>
      <c r="H140" s="732"/>
      <c r="I140" s="733"/>
      <c r="J140" s="355" t="s">
        <v>453</v>
      </c>
      <c r="K140" s="326" t="s">
        <v>23</v>
      </c>
      <c r="L140" s="326" t="s">
        <v>454</v>
      </c>
      <c r="M140" s="389" t="s">
        <v>421</v>
      </c>
      <c r="N140" s="327" t="s">
        <v>455</v>
      </c>
      <c r="O140" s="696" t="s">
        <v>364</v>
      </c>
      <c r="P140" s="697"/>
      <c r="R140" s="2"/>
      <c r="S140" s="2"/>
    </row>
    <row r="141" spans="1:19" s="339" customFormat="1" ht="15.75" customHeight="1">
      <c r="A141" s="698">
        <v>7</v>
      </c>
      <c r="B141" s="734" t="s">
        <v>490</v>
      </c>
      <c r="C141" s="329">
        <v>1</v>
      </c>
      <c r="D141" s="330"/>
      <c r="E141" s="331"/>
      <c r="F141" s="332"/>
      <c r="G141" s="333"/>
      <c r="H141" s="334"/>
      <c r="I141" s="335"/>
      <c r="J141" s="336"/>
      <c r="K141" s="337"/>
      <c r="L141" s="338"/>
      <c r="M141" s="390">
        <f t="shared" ref="M141:M143" si="15">L141*J141</f>
        <v>0</v>
      </c>
      <c r="N141" s="338"/>
      <c r="O141" s="737"/>
      <c r="P141" s="738"/>
      <c r="R141" s="2"/>
      <c r="S141" s="2"/>
    </row>
    <row r="142" spans="1:19" s="339" customFormat="1" ht="15.75" customHeight="1">
      <c r="A142" s="699"/>
      <c r="B142" s="735"/>
      <c r="C142" s="329">
        <v>2</v>
      </c>
      <c r="D142" s="330"/>
      <c r="E142" s="331"/>
      <c r="F142" s="332"/>
      <c r="G142" s="333"/>
      <c r="H142" s="334"/>
      <c r="I142" s="335"/>
      <c r="J142" s="336"/>
      <c r="K142" s="337"/>
      <c r="L142" s="338"/>
      <c r="M142" s="390">
        <f t="shared" si="15"/>
        <v>0</v>
      </c>
      <c r="N142" s="338"/>
      <c r="O142" s="739"/>
      <c r="P142" s="740"/>
      <c r="R142" s="2"/>
      <c r="S142" s="2"/>
    </row>
    <row r="143" spans="1:19" s="339" customFormat="1" ht="15.75" customHeight="1">
      <c r="A143" s="699"/>
      <c r="B143" s="735"/>
      <c r="C143" s="329">
        <v>3</v>
      </c>
      <c r="D143" s="330"/>
      <c r="E143" s="331"/>
      <c r="F143" s="332"/>
      <c r="G143" s="333"/>
      <c r="H143" s="334"/>
      <c r="I143" s="335"/>
      <c r="J143" s="336"/>
      <c r="K143" s="337"/>
      <c r="L143" s="338"/>
      <c r="M143" s="390">
        <f t="shared" si="15"/>
        <v>0</v>
      </c>
      <c r="N143" s="338"/>
      <c r="O143" s="739"/>
      <c r="P143" s="740"/>
      <c r="R143" s="2"/>
      <c r="S143" s="2"/>
    </row>
    <row r="144" spans="1:19" s="339" customFormat="1" ht="15.75" customHeight="1">
      <c r="A144" s="699"/>
      <c r="B144" s="735"/>
      <c r="C144" s="329">
        <v>4</v>
      </c>
      <c r="D144" s="330"/>
      <c r="E144" s="331"/>
      <c r="F144" s="332"/>
      <c r="G144" s="333"/>
      <c r="H144" s="334"/>
      <c r="I144" s="335"/>
      <c r="J144" s="336"/>
      <c r="K144" s="337"/>
      <c r="L144" s="338"/>
      <c r="M144" s="391">
        <v>0</v>
      </c>
      <c r="N144" s="338"/>
      <c r="O144" s="350"/>
      <c r="P144" s="351"/>
      <c r="R144" s="2"/>
      <c r="S144" s="2"/>
    </row>
    <row r="145" spans="1:20" s="339" customFormat="1" ht="15.75" customHeight="1" thickBot="1">
      <c r="A145" s="699"/>
      <c r="B145" s="735"/>
      <c r="C145" s="329">
        <v>5</v>
      </c>
      <c r="D145" s="340"/>
      <c r="E145" s="341"/>
      <c r="F145" s="342"/>
      <c r="G145" s="333"/>
      <c r="H145" s="334"/>
      <c r="I145" s="335"/>
      <c r="J145" s="343"/>
      <c r="K145" s="344"/>
      <c r="L145" s="345"/>
      <c r="M145" s="392">
        <v>0</v>
      </c>
      <c r="N145" s="338"/>
      <c r="O145" s="352"/>
      <c r="P145" s="353"/>
      <c r="R145" s="2"/>
      <c r="S145" s="2"/>
    </row>
    <row r="146" spans="1:20" s="339" customFormat="1" ht="15.75" customHeight="1" thickTop="1" thickBot="1">
      <c r="A146" s="700"/>
      <c r="B146" s="736"/>
      <c r="C146" s="725"/>
      <c r="D146" s="726"/>
      <c r="E146" s="726"/>
      <c r="F146" s="726"/>
      <c r="G146" s="726"/>
      <c r="H146" s="726"/>
      <c r="I146" s="727"/>
      <c r="J146" s="346" t="s">
        <v>461</v>
      </c>
      <c r="K146" s="135">
        <f>M146/'生產管理報表 7-1 (週)'!B141</f>
        <v>0</v>
      </c>
      <c r="L146" s="347" t="s">
        <v>462</v>
      </c>
      <c r="M146" s="393">
        <f>SUM(M141:M145)</f>
        <v>0</v>
      </c>
      <c r="N146" s="713"/>
      <c r="O146" s="714"/>
      <c r="P146" s="715"/>
      <c r="R146" s="2"/>
      <c r="S146" s="2"/>
      <c r="T146" s="2"/>
    </row>
    <row r="147" spans="1:20" s="140" customFormat="1" ht="15.75" customHeight="1" thickTop="1">
      <c r="A147" s="645" t="s">
        <v>521</v>
      </c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</row>
    <row r="148" spans="1:20" s="141" customFormat="1" ht="15.75" customHeight="1">
      <c r="A148" s="685"/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</row>
    <row r="149" spans="1:20" s="140" customFormat="1" ht="15.75" customHeight="1">
      <c r="A149" s="686" t="s">
        <v>449</v>
      </c>
      <c r="B149" s="653">
        <v>1</v>
      </c>
      <c r="C149" s="654"/>
      <c r="D149" s="653">
        <v>2</v>
      </c>
      <c r="E149" s="654"/>
      <c r="F149" s="653">
        <v>3</v>
      </c>
      <c r="G149" s="654"/>
      <c r="H149" s="679">
        <v>4</v>
      </c>
      <c r="I149" s="680"/>
      <c r="J149" s="679">
        <v>5</v>
      </c>
      <c r="K149" s="680"/>
      <c r="L149" s="679">
        <v>6</v>
      </c>
      <c r="M149" s="680"/>
      <c r="N149" s="679">
        <v>7</v>
      </c>
      <c r="O149" s="680"/>
      <c r="P149" s="386">
        <v>8</v>
      </c>
    </row>
    <row r="150" spans="1:20" s="140" customFormat="1" ht="15.75" customHeight="1">
      <c r="A150" s="687"/>
      <c r="B150" s="683" t="s">
        <v>417</v>
      </c>
      <c r="C150" s="684"/>
      <c r="D150" s="683" t="s">
        <v>450</v>
      </c>
      <c r="E150" s="684"/>
      <c r="F150" s="683" t="s">
        <v>419</v>
      </c>
      <c r="G150" s="684"/>
      <c r="H150" s="681" t="s">
        <v>428</v>
      </c>
      <c r="I150" s="682"/>
      <c r="J150" s="681" t="s">
        <v>424</v>
      </c>
      <c r="K150" s="682"/>
      <c r="L150" s="681" t="s">
        <v>425</v>
      </c>
      <c r="M150" s="682"/>
      <c r="N150" s="681" t="s">
        <v>426</v>
      </c>
      <c r="O150" s="682"/>
      <c r="P150" s="387" t="s">
        <v>451</v>
      </c>
    </row>
    <row r="151" spans="1:20" s="140" customFormat="1" ht="15.75" customHeight="1">
      <c r="B151" s="282"/>
      <c r="C151" s="283"/>
    </row>
    <row r="152" spans="1:20" s="328" customFormat="1" ht="15.75" customHeight="1">
      <c r="A152" s="688" t="s">
        <v>449</v>
      </c>
      <c r="B152" s="689"/>
      <c r="C152" s="325" t="s">
        <v>358</v>
      </c>
      <c r="D152" s="690" t="s">
        <v>359</v>
      </c>
      <c r="E152" s="691"/>
      <c r="F152" s="692"/>
      <c r="G152" s="693" t="s">
        <v>452</v>
      </c>
      <c r="H152" s="694"/>
      <c r="I152" s="695"/>
      <c r="J152" s="326" t="s">
        <v>453</v>
      </c>
      <c r="K152" s="326" t="s">
        <v>23</v>
      </c>
      <c r="L152" s="326" t="s">
        <v>454</v>
      </c>
      <c r="M152" s="327" t="s">
        <v>421</v>
      </c>
      <c r="N152" s="327" t="s">
        <v>455</v>
      </c>
      <c r="O152" s="696" t="s">
        <v>364</v>
      </c>
      <c r="P152" s="697"/>
      <c r="R152" s="237"/>
      <c r="S152" s="311"/>
    </row>
    <row r="153" spans="1:20" s="349" customFormat="1" ht="50.1" customHeight="1">
      <c r="A153" s="698">
        <v>4</v>
      </c>
      <c r="B153" s="701" t="s">
        <v>428</v>
      </c>
      <c r="C153" s="329">
        <v>1</v>
      </c>
      <c r="D153" s="287" t="s">
        <v>311</v>
      </c>
      <c r="E153" s="288"/>
      <c r="F153" s="289"/>
      <c r="G153" s="290" t="s">
        <v>553</v>
      </c>
      <c r="H153" s="291"/>
      <c r="I153" s="290"/>
      <c r="J153" s="369">
        <v>181.61</v>
      </c>
      <c r="K153" s="370">
        <v>4.147046072498816E-2</v>
      </c>
      <c r="L153" s="371">
        <v>18.21</v>
      </c>
      <c r="M153" s="381">
        <f t="shared" ref="M153:M157" si="16">L153*J153</f>
        <v>3307.1181000000006</v>
      </c>
      <c r="N153" s="371"/>
      <c r="O153" s="704" t="s">
        <v>554</v>
      </c>
      <c r="P153" s="705"/>
      <c r="R153" s="372"/>
      <c r="S153" s="311"/>
    </row>
    <row r="154" spans="1:20" s="349" customFormat="1" ht="50.1" customHeight="1">
      <c r="A154" s="699"/>
      <c r="B154" s="702"/>
      <c r="C154" s="329">
        <v>2</v>
      </c>
      <c r="D154" s="287" t="s">
        <v>310</v>
      </c>
      <c r="E154" s="288"/>
      <c r="F154" s="289"/>
      <c r="G154" s="290" t="s">
        <v>539</v>
      </c>
      <c r="H154" s="291"/>
      <c r="I154" s="290"/>
      <c r="J154" s="369">
        <v>187.46</v>
      </c>
      <c r="K154" s="370">
        <v>4.489104867212259E-2</v>
      </c>
      <c r="L154" s="371">
        <v>8.09</v>
      </c>
      <c r="M154" s="381">
        <f t="shared" si="16"/>
        <v>1516.5514000000001</v>
      </c>
      <c r="N154" s="371"/>
      <c r="O154" s="704" t="s">
        <v>555</v>
      </c>
      <c r="P154" s="705"/>
      <c r="R154" s="372"/>
      <c r="S154" s="237"/>
      <c r="T154" s="398"/>
    </row>
    <row r="155" spans="1:20" s="349" customFormat="1" ht="50.1" customHeight="1">
      <c r="A155" s="699"/>
      <c r="B155" s="702"/>
      <c r="C155" s="329">
        <v>3</v>
      </c>
      <c r="D155" s="287" t="s">
        <v>467</v>
      </c>
      <c r="E155" s="288"/>
      <c r="F155" s="289"/>
      <c r="G155" s="290" t="s">
        <v>473</v>
      </c>
      <c r="H155" s="291"/>
      <c r="I155" s="290"/>
      <c r="J155" s="369">
        <v>157.87</v>
      </c>
      <c r="K155" s="370">
        <v>1.029163039748477E-2</v>
      </c>
      <c r="L155" s="371">
        <v>8.68</v>
      </c>
      <c r="M155" s="381">
        <f t="shared" si="16"/>
        <v>1370.3116</v>
      </c>
      <c r="N155" s="371"/>
      <c r="O155" s="704" t="s">
        <v>555</v>
      </c>
      <c r="P155" s="705"/>
      <c r="R155" s="372"/>
      <c r="S155" s="311"/>
    </row>
    <row r="156" spans="1:20" s="349" customFormat="1" ht="50.1" customHeight="1">
      <c r="A156" s="699"/>
      <c r="B156" s="702"/>
      <c r="C156" s="329">
        <v>4</v>
      </c>
      <c r="D156" s="287" t="s">
        <v>347</v>
      </c>
      <c r="E156" s="288"/>
      <c r="F156" s="289"/>
      <c r="G156" s="290" t="s">
        <v>556</v>
      </c>
      <c r="H156" s="291"/>
      <c r="I156" s="290"/>
      <c r="J156" s="369">
        <v>126.33999999999999</v>
      </c>
      <c r="K156" s="370">
        <v>4.514089323440932E-2</v>
      </c>
      <c r="L156" s="371">
        <v>10.39</v>
      </c>
      <c r="M156" s="381">
        <f t="shared" si="16"/>
        <v>1312.6725999999999</v>
      </c>
      <c r="N156" s="371"/>
      <c r="O156" s="704" t="s">
        <v>554</v>
      </c>
      <c r="P156" s="705"/>
      <c r="R156" s="372"/>
      <c r="S156" s="237"/>
      <c r="T156" s="398"/>
    </row>
    <row r="157" spans="1:20" s="349" customFormat="1" ht="50.1" customHeight="1" thickBot="1">
      <c r="A157" s="699"/>
      <c r="B157" s="702"/>
      <c r="C157" s="329">
        <v>5</v>
      </c>
      <c r="D157" s="287" t="s">
        <v>298</v>
      </c>
      <c r="E157" s="295"/>
      <c r="F157" s="296"/>
      <c r="G157" s="290" t="s">
        <v>548</v>
      </c>
      <c r="H157" s="291"/>
      <c r="I157" s="290"/>
      <c r="J157" s="373">
        <v>253.92</v>
      </c>
      <c r="K157" s="374">
        <v>3.5180612783228676E-2</v>
      </c>
      <c r="L157" s="375">
        <v>4.83</v>
      </c>
      <c r="M157" s="381">
        <f t="shared" si="16"/>
        <v>1226.4336000000001</v>
      </c>
      <c r="N157" s="371"/>
      <c r="O157" s="706" t="s">
        <v>549</v>
      </c>
      <c r="P157" s="707"/>
      <c r="R157" s="376"/>
      <c r="S157" s="311"/>
      <c r="T157" s="339"/>
    </row>
    <row r="158" spans="1:20" s="339" customFormat="1" ht="15.75" customHeight="1" thickTop="1" thickBot="1">
      <c r="A158" s="700"/>
      <c r="B158" s="703"/>
      <c r="C158" s="710"/>
      <c r="D158" s="711"/>
      <c r="E158" s="711"/>
      <c r="F158" s="711"/>
      <c r="G158" s="711"/>
      <c r="H158" s="711"/>
      <c r="I158" s="712"/>
      <c r="J158" s="346" t="s">
        <v>461</v>
      </c>
      <c r="K158" s="135">
        <f>M158/'生產管理報表 7-1 (週)'!$B$152</f>
        <v>7.1986831254916617E-2</v>
      </c>
      <c r="L158" s="347" t="s">
        <v>462</v>
      </c>
      <c r="M158" s="254">
        <f>SUM(M153:M157)</f>
        <v>8733.0873000000011</v>
      </c>
      <c r="N158" s="713"/>
      <c r="O158" s="714"/>
      <c r="P158" s="715"/>
      <c r="R158" s="237"/>
      <c r="S158" s="237"/>
    </row>
    <row r="159" spans="1:20" s="339" customFormat="1" ht="15.75" customHeight="1" thickTop="1">
      <c r="B159" s="348"/>
      <c r="C159" s="349"/>
      <c r="M159" s="388"/>
      <c r="S159" s="311"/>
    </row>
    <row r="160" spans="1:20" s="339" customFormat="1" ht="15.75" customHeight="1">
      <c r="A160" s="688" t="s">
        <v>449</v>
      </c>
      <c r="B160" s="689"/>
      <c r="C160" s="325" t="s">
        <v>358</v>
      </c>
      <c r="D160" s="690" t="s">
        <v>359</v>
      </c>
      <c r="E160" s="691"/>
      <c r="F160" s="692"/>
      <c r="G160" s="693" t="s">
        <v>452</v>
      </c>
      <c r="H160" s="694"/>
      <c r="I160" s="695"/>
      <c r="J160" s="326" t="s">
        <v>453</v>
      </c>
      <c r="K160" s="326" t="s">
        <v>23</v>
      </c>
      <c r="L160" s="326" t="s">
        <v>454</v>
      </c>
      <c r="M160" s="389" t="s">
        <v>421</v>
      </c>
      <c r="N160" s="327" t="s">
        <v>455</v>
      </c>
      <c r="O160" s="696" t="s">
        <v>364</v>
      </c>
      <c r="P160" s="697"/>
      <c r="S160" s="237"/>
      <c r="T160" s="398"/>
    </row>
    <row r="161" spans="1:20" s="349" customFormat="1" ht="39.950000000000003" customHeight="1">
      <c r="A161" s="698">
        <v>5</v>
      </c>
      <c r="B161" s="716" t="s">
        <v>478</v>
      </c>
      <c r="C161" s="329">
        <v>1</v>
      </c>
      <c r="D161" s="287" t="s">
        <v>311</v>
      </c>
      <c r="E161" s="288"/>
      <c r="F161" s="289"/>
      <c r="G161" s="357" t="s">
        <v>557</v>
      </c>
      <c r="H161" s="356"/>
      <c r="I161" s="357"/>
      <c r="J161" s="369">
        <v>2.69</v>
      </c>
      <c r="K161" s="370">
        <v>8.4396383352653669E-3</v>
      </c>
      <c r="L161" s="371">
        <v>412</v>
      </c>
      <c r="M161" s="381">
        <f t="shared" ref="M161:M165" si="17">L161*J161</f>
        <v>1108.28</v>
      </c>
      <c r="N161" s="371"/>
      <c r="O161" s="706" t="s">
        <v>558</v>
      </c>
      <c r="P161" s="707"/>
      <c r="S161" s="311"/>
    </row>
    <row r="162" spans="1:20" s="349" customFormat="1" ht="50.1" customHeight="1">
      <c r="A162" s="699"/>
      <c r="B162" s="717"/>
      <c r="C162" s="329">
        <v>2</v>
      </c>
      <c r="D162" s="287" t="s">
        <v>306</v>
      </c>
      <c r="E162" s="288"/>
      <c r="F162" s="289"/>
      <c r="G162" s="290" t="s">
        <v>483</v>
      </c>
      <c r="H162" s="334"/>
      <c r="I162" s="335"/>
      <c r="J162" s="369">
        <v>96</v>
      </c>
      <c r="K162" s="370">
        <v>4.5454545454545456E-2</v>
      </c>
      <c r="L162" s="371">
        <v>5.7</v>
      </c>
      <c r="M162" s="381">
        <f t="shared" si="17"/>
        <v>547.20000000000005</v>
      </c>
      <c r="N162" s="371"/>
      <c r="O162" s="706" t="s">
        <v>529</v>
      </c>
      <c r="P162" s="707"/>
      <c r="S162" s="237"/>
      <c r="T162" s="399"/>
    </row>
    <row r="163" spans="1:20" s="339" customFormat="1" ht="39.950000000000003" customHeight="1">
      <c r="A163" s="699"/>
      <c r="B163" s="717"/>
      <c r="C163" s="329">
        <v>3</v>
      </c>
      <c r="D163" s="287" t="s">
        <v>467</v>
      </c>
      <c r="E163" s="331"/>
      <c r="F163" s="332"/>
      <c r="G163" s="335" t="s">
        <v>479</v>
      </c>
      <c r="H163" s="334"/>
      <c r="I163" s="335"/>
      <c r="J163" s="369">
        <v>147.43</v>
      </c>
      <c r="K163" s="370">
        <v>2.8391130932539457E-3</v>
      </c>
      <c r="L163" s="371">
        <v>2.4700000000000002</v>
      </c>
      <c r="M163" s="381">
        <f t="shared" si="17"/>
        <v>364.15210000000002</v>
      </c>
      <c r="N163" s="338"/>
      <c r="O163" s="721" t="s">
        <v>543</v>
      </c>
      <c r="P163" s="722"/>
    </row>
    <row r="164" spans="1:20" s="339" customFormat="1" ht="20.100000000000001" customHeight="1">
      <c r="A164" s="699"/>
      <c r="B164" s="717"/>
      <c r="C164" s="329">
        <v>4</v>
      </c>
      <c r="D164" s="287"/>
      <c r="E164" s="331"/>
      <c r="F164" s="332"/>
      <c r="G164" s="442"/>
      <c r="H164" s="291"/>
      <c r="I164" s="290"/>
      <c r="J164" s="336"/>
      <c r="K164" s="337"/>
      <c r="L164" s="338"/>
      <c r="M164" s="381">
        <f t="shared" si="17"/>
        <v>0</v>
      </c>
      <c r="N164" s="338"/>
      <c r="O164" s="706"/>
      <c r="P164" s="707"/>
    </row>
    <row r="165" spans="1:20" s="339" customFormat="1" ht="20.100000000000001" customHeight="1" thickBot="1">
      <c r="A165" s="699"/>
      <c r="B165" s="717"/>
      <c r="C165" s="329">
        <v>5</v>
      </c>
      <c r="D165" s="294"/>
      <c r="E165" s="341"/>
      <c r="F165" s="342"/>
      <c r="G165" s="333"/>
      <c r="H165" s="334"/>
      <c r="I165" s="335"/>
      <c r="J165" s="343"/>
      <c r="K165" s="344"/>
      <c r="L165" s="345"/>
      <c r="M165" s="381">
        <f t="shared" si="17"/>
        <v>0</v>
      </c>
      <c r="N165" s="338"/>
      <c r="O165" s="785"/>
      <c r="P165" s="786"/>
      <c r="R165" s="238"/>
    </row>
    <row r="166" spans="1:20" s="339" customFormat="1" ht="15.75" customHeight="1" thickTop="1" thickBot="1">
      <c r="A166" s="700"/>
      <c r="B166" s="718"/>
      <c r="C166" s="725"/>
      <c r="D166" s="726"/>
      <c r="E166" s="726"/>
      <c r="F166" s="726"/>
      <c r="G166" s="726"/>
      <c r="H166" s="726"/>
      <c r="I166" s="727"/>
      <c r="J166" s="346" t="s">
        <v>461</v>
      </c>
      <c r="K166" s="135">
        <f>M166/'生產管理報表 7-1 (週)'!$B$152</f>
        <v>1.6647825698446053E-2</v>
      </c>
      <c r="L166" s="347" t="s">
        <v>462</v>
      </c>
      <c r="M166" s="393">
        <f>SUM(M161:M165)</f>
        <v>2019.6321</v>
      </c>
      <c r="N166" s="713"/>
      <c r="O166" s="714"/>
      <c r="P166" s="715"/>
      <c r="R166" s="237"/>
    </row>
    <row r="167" spans="1:20" s="339" customFormat="1" ht="15.75" customHeight="1" thickTop="1">
      <c r="B167" s="348"/>
      <c r="C167" s="349"/>
      <c r="M167" s="388"/>
      <c r="R167" s="237"/>
    </row>
    <row r="168" spans="1:20" s="339" customFormat="1" ht="15.75" customHeight="1">
      <c r="A168" s="688" t="s">
        <v>449</v>
      </c>
      <c r="B168" s="689"/>
      <c r="C168" s="354" t="s">
        <v>358</v>
      </c>
      <c r="D168" s="728" t="s">
        <v>359</v>
      </c>
      <c r="E168" s="729"/>
      <c r="F168" s="730"/>
      <c r="G168" s="731" t="s">
        <v>452</v>
      </c>
      <c r="H168" s="732"/>
      <c r="I168" s="733"/>
      <c r="J168" s="355" t="s">
        <v>453</v>
      </c>
      <c r="K168" s="326" t="s">
        <v>23</v>
      </c>
      <c r="L168" s="326" t="s">
        <v>454</v>
      </c>
      <c r="M168" s="389" t="s">
        <v>421</v>
      </c>
      <c r="N168" s="327" t="s">
        <v>455</v>
      </c>
      <c r="O168" s="696" t="s">
        <v>364</v>
      </c>
      <c r="P168" s="697"/>
      <c r="R168" s="237"/>
      <c r="S168" s="2"/>
    </row>
    <row r="169" spans="1:20" s="339" customFormat="1" ht="20.100000000000001" customHeight="1">
      <c r="A169" s="698">
        <v>6</v>
      </c>
      <c r="B169" s="716" t="s">
        <v>487</v>
      </c>
      <c r="C169" s="329">
        <v>1</v>
      </c>
      <c r="D169" s="401" t="s">
        <v>182</v>
      </c>
      <c r="E169" s="331"/>
      <c r="F169" s="332"/>
      <c r="G169" s="290" t="s">
        <v>488</v>
      </c>
      <c r="H169" s="291"/>
      <c r="I169" s="290"/>
      <c r="J169" s="369">
        <v>15.450000000000001</v>
      </c>
      <c r="K169" s="370">
        <v>1.2259917119185877E-2</v>
      </c>
      <c r="L169" s="371">
        <v>280</v>
      </c>
      <c r="M169" s="381">
        <f t="shared" ref="M169" si="18">L169*J169</f>
        <v>4326</v>
      </c>
      <c r="N169" s="338"/>
      <c r="O169" s="721" t="s">
        <v>543</v>
      </c>
      <c r="P169" s="722"/>
      <c r="S169" s="2"/>
    </row>
    <row r="170" spans="1:20" s="339" customFormat="1" ht="20.100000000000001" customHeight="1">
      <c r="A170" s="699"/>
      <c r="B170" s="717"/>
      <c r="C170" s="329">
        <v>2</v>
      </c>
      <c r="D170" s="330"/>
      <c r="E170" s="331"/>
      <c r="F170" s="332"/>
      <c r="G170" s="333"/>
      <c r="H170" s="334"/>
      <c r="I170" s="335"/>
      <c r="J170" s="336"/>
      <c r="K170" s="337"/>
      <c r="L170" s="338"/>
      <c r="M170" s="390">
        <v>0</v>
      </c>
      <c r="N170" s="338"/>
      <c r="O170" s="350"/>
      <c r="P170" s="351"/>
      <c r="S170" s="2"/>
    </row>
    <row r="171" spans="1:20" s="339" customFormat="1" ht="20.100000000000001" customHeight="1">
      <c r="A171" s="699"/>
      <c r="B171" s="717"/>
      <c r="C171" s="329">
        <v>3</v>
      </c>
      <c r="D171" s="330"/>
      <c r="E171" s="331"/>
      <c r="F171" s="332"/>
      <c r="G171" s="333"/>
      <c r="H171" s="334"/>
      <c r="I171" s="335"/>
      <c r="J171" s="336"/>
      <c r="K171" s="337"/>
      <c r="L171" s="338"/>
      <c r="M171" s="390">
        <v>0</v>
      </c>
      <c r="N171" s="338"/>
      <c r="O171" s="350"/>
      <c r="P171" s="351"/>
      <c r="S171" s="2"/>
    </row>
    <row r="172" spans="1:20" s="339" customFormat="1" ht="20.100000000000001" customHeight="1">
      <c r="A172" s="699"/>
      <c r="B172" s="717"/>
      <c r="C172" s="329">
        <v>4</v>
      </c>
      <c r="D172" s="330"/>
      <c r="E172" s="331"/>
      <c r="F172" s="332"/>
      <c r="G172" s="333"/>
      <c r="H172" s="334"/>
      <c r="I172" s="335"/>
      <c r="J172" s="336"/>
      <c r="K172" s="337"/>
      <c r="L172" s="338"/>
      <c r="M172" s="390">
        <v>0</v>
      </c>
      <c r="N172" s="338"/>
      <c r="O172" s="350"/>
      <c r="P172" s="351"/>
      <c r="R172" s="2"/>
      <c r="S172" s="2"/>
    </row>
    <row r="173" spans="1:20" s="339" customFormat="1" ht="20.100000000000001" customHeight="1" thickBot="1">
      <c r="A173" s="699"/>
      <c r="B173" s="717"/>
      <c r="C173" s="329">
        <v>5</v>
      </c>
      <c r="D173" s="340"/>
      <c r="E173" s="341"/>
      <c r="F173" s="342"/>
      <c r="G173" s="333"/>
      <c r="H173" s="334"/>
      <c r="I173" s="335"/>
      <c r="J173" s="343"/>
      <c r="K173" s="344"/>
      <c r="L173" s="345"/>
      <c r="M173" s="390">
        <v>0</v>
      </c>
      <c r="N173" s="338"/>
      <c r="O173" s="352"/>
      <c r="P173" s="353"/>
      <c r="R173" s="2"/>
      <c r="S173" s="2"/>
    </row>
    <row r="174" spans="1:20" s="339" customFormat="1" ht="15.75" customHeight="1" thickTop="1" thickBot="1">
      <c r="A174" s="700"/>
      <c r="B174" s="718"/>
      <c r="C174" s="725"/>
      <c r="D174" s="726"/>
      <c r="E174" s="726"/>
      <c r="F174" s="726"/>
      <c r="G174" s="726"/>
      <c r="H174" s="726"/>
      <c r="I174" s="727"/>
      <c r="J174" s="346" t="s">
        <v>461</v>
      </c>
      <c r="K174" s="135">
        <f>M174/'生產管理報表 7-1 (週)'!B152</f>
        <v>3.5659214354672626E-2</v>
      </c>
      <c r="L174" s="347" t="s">
        <v>462</v>
      </c>
      <c r="M174" s="393">
        <f>SUM(M169:M173)</f>
        <v>4326</v>
      </c>
      <c r="N174" s="713"/>
      <c r="O174" s="714"/>
      <c r="P174" s="715"/>
      <c r="R174" s="2"/>
      <c r="S174" s="2"/>
    </row>
    <row r="175" spans="1:20" s="339" customFormat="1" ht="15.75" customHeight="1" thickTop="1">
      <c r="B175" s="348"/>
      <c r="C175" s="349"/>
      <c r="M175" s="388"/>
      <c r="R175" s="2"/>
      <c r="S175" s="2"/>
    </row>
    <row r="176" spans="1:20" s="339" customFormat="1" ht="15.75" customHeight="1">
      <c r="A176" s="688" t="s">
        <v>449</v>
      </c>
      <c r="B176" s="689"/>
      <c r="C176" s="354" t="s">
        <v>358</v>
      </c>
      <c r="D176" s="728" t="s">
        <v>359</v>
      </c>
      <c r="E176" s="729"/>
      <c r="F176" s="730"/>
      <c r="G176" s="731" t="s">
        <v>452</v>
      </c>
      <c r="H176" s="732"/>
      <c r="I176" s="733"/>
      <c r="J176" s="355" t="s">
        <v>453</v>
      </c>
      <c r="K176" s="326" t="s">
        <v>23</v>
      </c>
      <c r="L176" s="326" t="s">
        <v>454</v>
      </c>
      <c r="M176" s="389" t="s">
        <v>421</v>
      </c>
      <c r="N176" s="327" t="s">
        <v>455</v>
      </c>
      <c r="O176" s="696" t="s">
        <v>364</v>
      </c>
      <c r="P176" s="697"/>
      <c r="R176" s="2"/>
      <c r="S176" s="2"/>
    </row>
    <row r="177" spans="1:20" s="339" customFormat="1" ht="15.75" customHeight="1">
      <c r="A177" s="698">
        <v>7</v>
      </c>
      <c r="B177" s="734" t="s">
        <v>490</v>
      </c>
      <c r="C177" s="329">
        <v>1</v>
      </c>
      <c r="D177" s="330"/>
      <c r="E177" s="331"/>
      <c r="F177" s="332"/>
      <c r="G177" s="333"/>
      <c r="H177" s="334"/>
      <c r="I177" s="335"/>
      <c r="J177" s="336"/>
      <c r="K177" s="337"/>
      <c r="L177" s="338"/>
      <c r="M177" s="390">
        <f t="shared" ref="M177:M179" si="19">L177*J177</f>
        <v>0</v>
      </c>
      <c r="N177" s="338"/>
      <c r="O177" s="737"/>
      <c r="P177" s="738"/>
      <c r="R177" s="2"/>
      <c r="S177" s="2"/>
    </row>
    <row r="178" spans="1:20" s="339" customFormat="1" ht="15.75" customHeight="1">
      <c r="A178" s="699"/>
      <c r="B178" s="735"/>
      <c r="C178" s="329">
        <v>2</v>
      </c>
      <c r="D178" s="330"/>
      <c r="E178" s="331"/>
      <c r="F178" s="332"/>
      <c r="G178" s="333"/>
      <c r="H178" s="334"/>
      <c r="I178" s="335"/>
      <c r="J178" s="336"/>
      <c r="K178" s="337"/>
      <c r="L178" s="338"/>
      <c r="M178" s="390">
        <f t="shared" si="19"/>
        <v>0</v>
      </c>
      <c r="N178" s="338"/>
      <c r="O178" s="739"/>
      <c r="P178" s="740"/>
      <c r="R178" s="2"/>
      <c r="S178" s="2"/>
    </row>
    <row r="179" spans="1:20" s="339" customFormat="1" ht="15.75" customHeight="1">
      <c r="A179" s="699"/>
      <c r="B179" s="735"/>
      <c r="C179" s="329">
        <v>3</v>
      </c>
      <c r="D179" s="330"/>
      <c r="E179" s="331"/>
      <c r="F179" s="332"/>
      <c r="G179" s="333"/>
      <c r="H179" s="334"/>
      <c r="I179" s="335"/>
      <c r="J179" s="336"/>
      <c r="K179" s="337"/>
      <c r="L179" s="338"/>
      <c r="M179" s="390">
        <f t="shared" si="19"/>
        <v>0</v>
      </c>
      <c r="N179" s="338"/>
      <c r="O179" s="739"/>
      <c r="P179" s="740"/>
      <c r="R179" s="2"/>
      <c r="S179" s="2"/>
    </row>
    <row r="180" spans="1:20" s="339" customFormat="1" ht="15.75" customHeight="1">
      <c r="A180" s="699"/>
      <c r="B180" s="735"/>
      <c r="C180" s="329">
        <v>4</v>
      </c>
      <c r="D180" s="330"/>
      <c r="E180" s="331"/>
      <c r="F180" s="332"/>
      <c r="G180" s="333"/>
      <c r="H180" s="334"/>
      <c r="I180" s="335"/>
      <c r="J180" s="336"/>
      <c r="K180" s="337"/>
      <c r="L180" s="338"/>
      <c r="M180" s="391">
        <v>0</v>
      </c>
      <c r="N180" s="338"/>
      <c r="O180" s="350"/>
      <c r="P180" s="351"/>
      <c r="R180" s="2"/>
      <c r="S180" s="2"/>
    </row>
    <row r="181" spans="1:20" s="339" customFormat="1" ht="15.75" customHeight="1" thickBot="1">
      <c r="A181" s="699"/>
      <c r="B181" s="735"/>
      <c r="C181" s="329">
        <v>5</v>
      </c>
      <c r="D181" s="340"/>
      <c r="E181" s="341"/>
      <c r="F181" s="342"/>
      <c r="G181" s="333"/>
      <c r="H181" s="334"/>
      <c r="I181" s="335"/>
      <c r="J181" s="343"/>
      <c r="K181" s="344"/>
      <c r="L181" s="345"/>
      <c r="M181" s="392">
        <v>0</v>
      </c>
      <c r="N181" s="338"/>
      <c r="O181" s="352"/>
      <c r="P181" s="353"/>
      <c r="R181" s="2"/>
      <c r="S181" s="2"/>
    </row>
    <row r="182" spans="1:20" s="339" customFormat="1" ht="15.75" customHeight="1" thickTop="1" thickBot="1">
      <c r="A182" s="700"/>
      <c r="B182" s="736"/>
      <c r="C182" s="725"/>
      <c r="D182" s="726"/>
      <c r="E182" s="726"/>
      <c r="F182" s="726"/>
      <c r="G182" s="726"/>
      <c r="H182" s="726"/>
      <c r="I182" s="727"/>
      <c r="J182" s="346" t="s">
        <v>461</v>
      </c>
      <c r="K182" s="135">
        <f>M182/'生產管理報表 7-1 (週)'!B152</f>
        <v>0</v>
      </c>
      <c r="L182" s="347" t="s">
        <v>462</v>
      </c>
      <c r="M182" s="393">
        <f>SUM(M177:M181)</f>
        <v>0</v>
      </c>
      <c r="N182" s="713"/>
      <c r="O182" s="714"/>
      <c r="P182" s="715"/>
      <c r="R182" s="2"/>
      <c r="S182" s="2"/>
      <c r="T182" s="2"/>
    </row>
    <row r="183" spans="1:20" ht="15.75" customHeight="1" thickTop="1"/>
  </sheetData>
  <mergeCells count="312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G47:I47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143"/>
  <sheetViews>
    <sheetView view="pageBreakPreview" topLeftCell="A105" zoomScaleNormal="60" zoomScaleSheetLayoutView="100" workbookViewId="0">
      <selection activeCell="A115" sqref="A115:M116"/>
    </sheetView>
  </sheetViews>
  <sheetFormatPr defaultColWidth="12.5703125" defaultRowHeight="15.75" customHeight="1"/>
  <cols>
    <col min="1" max="1" width="5.42578125" style="140" customWidth="1"/>
    <col min="2" max="2" width="11.42578125" style="282" customWidth="1"/>
    <col min="3" max="3" width="4" style="283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1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</row>
    <row r="2" spans="1:75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</row>
    <row r="3" spans="1:75" ht="15.75" customHeight="1">
      <c r="A3" s="784" t="s">
        <v>559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</row>
    <row r="4" spans="1:75" s="141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75" ht="15.75" customHeight="1">
      <c r="A5" s="686" t="s">
        <v>449</v>
      </c>
      <c r="B5" s="679">
        <v>1</v>
      </c>
      <c r="C5" s="680"/>
      <c r="D5" s="679">
        <v>2</v>
      </c>
      <c r="E5" s="680"/>
      <c r="F5" s="679">
        <v>3</v>
      </c>
      <c r="G5" s="680"/>
      <c r="H5" s="653">
        <v>4</v>
      </c>
      <c r="I5" s="654"/>
      <c r="J5" s="653">
        <v>5</v>
      </c>
      <c r="K5" s="654"/>
      <c r="L5" s="653">
        <v>6</v>
      </c>
      <c r="M5" s="654"/>
      <c r="N5" s="653">
        <v>7</v>
      </c>
      <c r="O5" s="654"/>
      <c r="P5" s="653">
        <v>8</v>
      </c>
      <c r="Q5" s="654"/>
    </row>
    <row r="6" spans="1:75" ht="15.75" customHeight="1">
      <c r="A6" s="687"/>
      <c r="B6" s="681" t="s">
        <v>417</v>
      </c>
      <c r="C6" s="682"/>
      <c r="D6" s="681" t="s">
        <v>450</v>
      </c>
      <c r="E6" s="682"/>
      <c r="F6" s="681" t="s">
        <v>419</v>
      </c>
      <c r="G6" s="682"/>
      <c r="H6" s="683" t="s">
        <v>428</v>
      </c>
      <c r="I6" s="684"/>
      <c r="J6" s="683" t="s">
        <v>424</v>
      </c>
      <c r="K6" s="684"/>
      <c r="L6" s="683" t="s">
        <v>425</v>
      </c>
      <c r="M6" s="684"/>
      <c r="N6" s="683" t="s">
        <v>426</v>
      </c>
      <c r="O6" s="684"/>
      <c r="P6" s="782" t="s">
        <v>451</v>
      </c>
      <c r="Q6" s="783"/>
    </row>
    <row r="8" spans="1:75" s="285" customFormat="1" ht="15.75" customHeight="1">
      <c r="A8" s="653" t="s">
        <v>449</v>
      </c>
      <c r="B8" s="654"/>
      <c r="C8" s="284" t="s">
        <v>358</v>
      </c>
      <c r="D8" s="775" t="s">
        <v>359</v>
      </c>
      <c r="E8" s="677"/>
      <c r="F8" s="765"/>
      <c r="G8" s="776" t="s">
        <v>452</v>
      </c>
      <c r="H8" s="777"/>
      <c r="I8" s="778"/>
      <c r="J8" s="284" t="s">
        <v>453</v>
      </c>
      <c r="K8" s="284" t="s">
        <v>23</v>
      </c>
      <c r="L8" s="284" t="s">
        <v>454</v>
      </c>
      <c r="M8" s="284" t="s">
        <v>421</v>
      </c>
      <c r="N8" s="284" t="s">
        <v>455</v>
      </c>
      <c r="O8" s="779" t="s">
        <v>364</v>
      </c>
      <c r="P8" s="780"/>
    </row>
    <row r="9" spans="1:75" ht="20.100000000000001" customHeight="1">
      <c r="A9" s="766">
        <v>1</v>
      </c>
      <c r="B9" s="769" t="s">
        <v>456</v>
      </c>
      <c r="C9" s="286">
        <v>1</v>
      </c>
      <c r="D9" s="287"/>
      <c r="E9" s="288"/>
      <c r="F9" s="288"/>
      <c r="G9" s="318"/>
      <c r="H9" s="288"/>
      <c r="I9" s="318"/>
      <c r="J9" s="286"/>
      <c r="K9" s="292"/>
      <c r="L9" s="286"/>
      <c r="M9" s="381">
        <f>L9*J9</f>
        <v>0</v>
      </c>
      <c r="N9" s="293"/>
      <c r="O9" s="704"/>
      <c r="P9" s="705"/>
      <c r="S9" s="404"/>
      <c r="T9" s="403"/>
    </row>
    <row r="10" spans="1:75" ht="20.100000000000001" customHeight="1">
      <c r="A10" s="767"/>
      <c r="B10" s="770"/>
      <c r="C10" s="286">
        <v>2</v>
      </c>
      <c r="D10" s="287"/>
      <c r="E10" s="288"/>
      <c r="F10" s="289"/>
      <c r="G10" s="318"/>
      <c r="H10" s="288"/>
      <c r="I10" s="318"/>
      <c r="J10" s="286"/>
      <c r="K10" s="292"/>
      <c r="L10" s="286"/>
      <c r="M10" s="381">
        <f t="shared" ref="M10:M13" si="0">L10*J10</f>
        <v>0</v>
      </c>
      <c r="N10" s="293"/>
      <c r="O10" s="781"/>
      <c r="P10" s="755"/>
      <c r="S10" s="403"/>
      <c r="T10" s="403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</row>
    <row r="11" spans="1:75" ht="20.100000000000001" customHeight="1">
      <c r="A11" s="767"/>
      <c r="B11" s="770"/>
      <c r="C11" s="286">
        <v>3</v>
      </c>
      <c r="D11" s="287"/>
      <c r="E11" s="288"/>
      <c r="F11" s="289"/>
      <c r="G11" s="287"/>
      <c r="H11" s="288"/>
      <c r="I11" s="318"/>
      <c r="J11" s="286"/>
      <c r="K11" s="292"/>
      <c r="L11" s="286"/>
      <c r="M11" s="381">
        <f t="shared" si="0"/>
        <v>0</v>
      </c>
      <c r="N11" s="293"/>
      <c r="O11" s="781"/>
      <c r="P11" s="755"/>
      <c r="S11" s="404"/>
      <c r="T11" s="403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</row>
    <row r="12" spans="1:75" ht="20.100000000000001" customHeight="1">
      <c r="A12" s="767"/>
      <c r="B12" s="770"/>
      <c r="C12" s="286">
        <v>4</v>
      </c>
      <c r="D12" s="287"/>
      <c r="E12" s="288"/>
      <c r="F12" s="289"/>
      <c r="G12" s="287"/>
      <c r="H12" s="288"/>
      <c r="I12" s="318"/>
      <c r="J12" s="286"/>
      <c r="K12" s="292"/>
      <c r="L12" s="286"/>
      <c r="M12" s="381">
        <f t="shared" si="0"/>
        <v>0</v>
      </c>
      <c r="N12" s="293"/>
      <c r="O12" s="781"/>
      <c r="P12" s="755"/>
      <c r="S12" s="403"/>
      <c r="T12" s="403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</row>
    <row r="13" spans="1:75" ht="20.100000000000001" customHeight="1" thickBot="1">
      <c r="A13" s="767"/>
      <c r="B13" s="770"/>
      <c r="C13" s="286">
        <v>5</v>
      </c>
      <c r="D13" s="294"/>
      <c r="E13" s="295"/>
      <c r="F13" s="296"/>
      <c r="G13" s="287"/>
      <c r="H13" s="288"/>
      <c r="I13" s="318"/>
      <c r="J13" s="297"/>
      <c r="K13" s="298"/>
      <c r="L13" s="297"/>
      <c r="M13" s="382">
        <f t="shared" si="0"/>
        <v>0</v>
      </c>
      <c r="N13" s="293"/>
      <c r="O13" s="781"/>
      <c r="P13" s="755"/>
      <c r="S13" s="404"/>
      <c r="T13" s="403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</row>
    <row r="14" spans="1:75" ht="15.75" customHeight="1" thickTop="1" thickBot="1">
      <c r="A14" s="768"/>
      <c r="B14" s="771"/>
      <c r="C14" s="668"/>
      <c r="D14" s="669"/>
      <c r="E14" s="669"/>
      <c r="F14" s="669"/>
      <c r="G14" s="669"/>
      <c r="H14" s="669"/>
      <c r="I14" s="774"/>
      <c r="J14" s="411" t="s">
        <v>461</v>
      </c>
      <c r="K14" s="412">
        <f>M14/'生產管理報表 7-1 (週)'!$B$109</f>
        <v>0</v>
      </c>
      <c r="L14" s="411" t="s">
        <v>462</v>
      </c>
      <c r="M14" s="383">
        <f>SUM(M9:M13)</f>
        <v>0</v>
      </c>
      <c r="N14" s="744"/>
      <c r="O14" s="745"/>
      <c r="P14" s="746"/>
      <c r="S14" s="403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</row>
    <row r="15" spans="1:75" ht="15.75" customHeight="1" thickTop="1"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301"/>
      <c r="O15" s="301"/>
      <c r="P15" s="301"/>
      <c r="S15" s="404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</row>
    <row r="16" spans="1:75" ht="15.75" customHeight="1">
      <c r="A16" s="653" t="s">
        <v>449</v>
      </c>
      <c r="B16" s="654"/>
      <c r="C16" s="302" t="s">
        <v>358</v>
      </c>
      <c r="D16" s="676" t="s">
        <v>359</v>
      </c>
      <c r="E16" s="677"/>
      <c r="F16" s="678"/>
      <c r="G16" s="676" t="s">
        <v>452</v>
      </c>
      <c r="H16" s="677"/>
      <c r="I16" s="678"/>
      <c r="J16" s="304" t="s">
        <v>453</v>
      </c>
      <c r="K16" s="304" t="s">
        <v>23</v>
      </c>
      <c r="L16" s="304" t="s">
        <v>454</v>
      </c>
      <c r="M16" s="304" t="s">
        <v>421</v>
      </c>
      <c r="N16" s="305" t="s">
        <v>455</v>
      </c>
      <c r="O16" s="747" t="s">
        <v>364</v>
      </c>
      <c r="P16" s="748"/>
      <c r="S16" s="403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</row>
    <row r="17" spans="1:36" ht="20.100000000000001" customHeight="1">
      <c r="A17" s="766">
        <v>2</v>
      </c>
      <c r="B17" s="769" t="s">
        <v>463</v>
      </c>
      <c r="C17" s="306">
        <v>1</v>
      </c>
      <c r="D17" s="287"/>
      <c r="E17" s="288"/>
      <c r="F17" s="289"/>
      <c r="G17" s="287"/>
      <c r="H17" s="288"/>
      <c r="I17" s="289"/>
      <c r="J17" s="307"/>
      <c r="K17" s="308"/>
      <c r="L17" s="307"/>
      <c r="M17" s="309">
        <f t="shared" ref="M17:M21" si="1">L17*J17</f>
        <v>0</v>
      </c>
      <c r="N17" s="310"/>
      <c r="O17" s="749"/>
      <c r="P17" s="750"/>
      <c r="S17" s="404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</row>
    <row r="18" spans="1:36" ht="20.100000000000001" customHeight="1">
      <c r="A18" s="767"/>
      <c r="B18" s="770"/>
      <c r="C18" s="306">
        <v>2</v>
      </c>
      <c r="D18" s="287"/>
      <c r="E18" s="288"/>
      <c r="F18" s="289"/>
      <c r="G18" s="287"/>
      <c r="H18" s="288"/>
      <c r="I18" s="289"/>
      <c r="J18" s="307"/>
      <c r="K18" s="308"/>
      <c r="L18" s="307"/>
      <c r="M18" s="309">
        <f t="shared" si="1"/>
        <v>0</v>
      </c>
      <c r="N18" s="310"/>
      <c r="O18" s="749"/>
      <c r="P18" s="750"/>
      <c r="S18" s="403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</row>
    <row r="19" spans="1:36" ht="20.100000000000001" customHeight="1">
      <c r="A19" s="767"/>
      <c r="B19" s="770"/>
      <c r="C19" s="306">
        <v>3</v>
      </c>
      <c r="D19" s="287"/>
      <c r="E19" s="288"/>
      <c r="F19" s="289"/>
      <c r="G19" s="287"/>
      <c r="H19" s="288"/>
      <c r="I19" s="289"/>
      <c r="J19" s="307"/>
      <c r="K19" s="308"/>
      <c r="L19" s="307"/>
      <c r="M19" s="309">
        <f t="shared" si="1"/>
        <v>0</v>
      </c>
      <c r="N19" s="310"/>
      <c r="O19" s="749"/>
      <c r="P19" s="750"/>
      <c r="S19" s="404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pans="1:36" ht="20.100000000000001" customHeight="1">
      <c r="A20" s="767"/>
      <c r="B20" s="770"/>
      <c r="C20" s="306">
        <v>4</v>
      </c>
      <c r="D20" s="287"/>
      <c r="E20" s="288"/>
      <c r="F20" s="289"/>
      <c r="G20" s="287"/>
      <c r="H20" s="288"/>
      <c r="I20" s="289"/>
      <c r="J20" s="307"/>
      <c r="K20" s="308"/>
      <c r="L20" s="307"/>
      <c r="M20" s="309">
        <f t="shared" si="1"/>
        <v>0</v>
      </c>
      <c r="N20" s="310"/>
      <c r="O20" s="749"/>
      <c r="P20" s="750"/>
      <c r="S20" s="403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pans="1:36" ht="20.100000000000001" customHeight="1" thickBot="1">
      <c r="A21" s="767"/>
      <c r="B21" s="770"/>
      <c r="C21" s="312">
        <v>5</v>
      </c>
      <c r="D21" s="294"/>
      <c r="E21" s="295"/>
      <c r="F21" s="296"/>
      <c r="G21" s="294"/>
      <c r="H21" s="295"/>
      <c r="I21" s="296"/>
      <c r="J21" s="313"/>
      <c r="K21" s="314"/>
      <c r="L21" s="313"/>
      <c r="M21" s="315">
        <f t="shared" si="1"/>
        <v>0</v>
      </c>
      <c r="N21" s="316"/>
      <c r="O21" s="749"/>
      <c r="P21" s="750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pans="1:36" ht="15.75" customHeight="1" thickTop="1" thickBot="1">
      <c r="A22" s="768"/>
      <c r="B22" s="771"/>
      <c r="C22" s="668"/>
      <c r="D22" s="669"/>
      <c r="E22" s="669"/>
      <c r="F22" s="669"/>
      <c r="G22" s="669"/>
      <c r="H22" s="669"/>
      <c r="I22" s="774"/>
      <c r="J22" s="411" t="s">
        <v>461</v>
      </c>
      <c r="K22" s="412">
        <f>M22/'生產管理報表 7-1 (週)'!$B$109</f>
        <v>0</v>
      </c>
      <c r="L22" s="411" t="s">
        <v>462</v>
      </c>
      <c r="M22" s="300">
        <f>SUM(M17:M21)</f>
        <v>0</v>
      </c>
      <c r="N22" s="751"/>
      <c r="O22" s="752"/>
      <c r="P22" s="753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pans="1:36" ht="15.75" customHeight="1" thickTop="1"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317"/>
      <c r="O23" s="317"/>
      <c r="P23" s="317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pans="1:36" ht="15.75" customHeight="1">
      <c r="A24" s="653" t="s">
        <v>449</v>
      </c>
      <c r="B24" s="654"/>
      <c r="C24" s="302" t="s">
        <v>358</v>
      </c>
      <c r="D24" s="676" t="s">
        <v>359</v>
      </c>
      <c r="E24" s="677"/>
      <c r="F24" s="678"/>
      <c r="G24" s="676" t="s">
        <v>452</v>
      </c>
      <c r="H24" s="677"/>
      <c r="I24" s="765"/>
      <c r="J24" s="303" t="s">
        <v>453</v>
      </c>
      <c r="K24" s="304" t="s">
        <v>23</v>
      </c>
      <c r="L24" s="304" t="s">
        <v>454</v>
      </c>
      <c r="M24" s="304" t="s">
        <v>421</v>
      </c>
      <c r="N24" s="305" t="s">
        <v>455</v>
      </c>
      <c r="O24" s="759" t="s">
        <v>364</v>
      </c>
      <c r="P24" s="760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</row>
    <row r="25" spans="1:36" ht="20.100000000000001" customHeight="1">
      <c r="A25" s="766">
        <v>3</v>
      </c>
      <c r="B25" s="769" t="s">
        <v>464</v>
      </c>
      <c r="C25" s="306">
        <v>1</v>
      </c>
      <c r="D25" s="287"/>
      <c r="E25" s="288"/>
      <c r="F25" s="289"/>
      <c r="G25" s="287"/>
      <c r="H25" s="288"/>
      <c r="I25" s="289"/>
      <c r="J25" s="307"/>
      <c r="K25" s="308"/>
      <c r="L25" s="307"/>
      <c r="M25" s="384">
        <f t="shared" ref="M25:M29" si="2">L25*J25</f>
        <v>0</v>
      </c>
      <c r="N25" s="320"/>
      <c r="O25" s="754"/>
      <c r="P25" s="755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</row>
    <row r="26" spans="1:36" ht="20.100000000000001" customHeight="1">
      <c r="A26" s="767"/>
      <c r="B26" s="770"/>
      <c r="C26" s="306">
        <v>2</v>
      </c>
      <c r="D26" s="287"/>
      <c r="E26" s="288"/>
      <c r="F26" s="289"/>
      <c r="G26" s="287"/>
      <c r="H26" s="288"/>
      <c r="I26" s="289"/>
      <c r="J26" s="307"/>
      <c r="K26" s="308"/>
      <c r="L26" s="307"/>
      <c r="M26" s="384">
        <f t="shared" si="2"/>
        <v>0</v>
      </c>
      <c r="N26" s="320"/>
      <c r="O26" s="754"/>
      <c r="P26" s="755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6" ht="20.100000000000001" customHeight="1">
      <c r="A27" s="767"/>
      <c r="B27" s="770"/>
      <c r="C27" s="306">
        <v>3</v>
      </c>
      <c r="D27" s="287"/>
      <c r="E27" s="288"/>
      <c r="F27" s="289"/>
      <c r="G27" s="287"/>
      <c r="H27" s="288"/>
      <c r="I27" s="289"/>
      <c r="J27" s="307"/>
      <c r="K27" s="308"/>
      <c r="L27" s="307"/>
      <c r="M27" s="384">
        <f t="shared" si="2"/>
        <v>0</v>
      </c>
      <c r="N27" s="320"/>
      <c r="O27" s="754"/>
      <c r="P27" s="755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</row>
    <row r="28" spans="1:36" ht="20.100000000000001" customHeight="1">
      <c r="A28" s="767"/>
      <c r="B28" s="770"/>
      <c r="C28" s="306">
        <v>4</v>
      </c>
      <c r="D28" s="287"/>
      <c r="E28" s="288"/>
      <c r="F28" s="289"/>
      <c r="G28" s="287"/>
      <c r="H28" s="288"/>
      <c r="I28" s="318"/>
      <c r="J28" s="319"/>
      <c r="K28" s="308"/>
      <c r="L28" s="307"/>
      <c r="M28" s="384">
        <f t="shared" si="2"/>
        <v>0</v>
      </c>
      <c r="N28" s="320"/>
      <c r="O28" s="754"/>
      <c r="P28" s="755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</row>
    <row r="29" spans="1:36" ht="20.100000000000001" customHeight="1" thickBot="1">
      <c r="A29" s="767"/>
      <c r="B29" s="770"/>
      <c r="C29" s="312">
        <v>5</v>
      </c>
      <c r="D29" s="294"/>
      <c r="E29" s="295"/>
      <c r="F29" s="296"/>
      <c r="G29" s="294"/>
      <c r="H29" s="295"/>
      <c r="I29" s="321"/>
      <c r="J29" s="322"/>
      <c r="K29" s="314"/>
      <c r="L29" s="323"/>
      <c r="M29" s="384">
        <f t="shared" si="2"/>
        <v>0</v>
      </c>
      <c r="N29" s="320"/>
      <c r="O29" s="754"/>
      <c r="P29" s="755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</row>
    <row r="30" spans="1:36" ht="15.75" customHeight="1" thickTop="1" thickBot="1">
      <c r="A30" s="768"/>
      <c r="B30" s="771"/>
      <c r="C30" s="668"/>
      <c r="D30" s="669"/>
      <c r="E30" s="669"/>
      <c r="F30" s="669"/>
      <c r="G30" s="669"/>
      <c r="H30" s="669"/>
      <c r="I30" s="774"/>
      <c r="J30" s="413" t="s">
        <v>461</v>
      </c>
      <c r="K30" s="414">
        <f>M30/'生產管理報表 7-1 (週)'!$B$109</f>
        <v>0</v>
      </c>
      <c r="L30" s="413" t="s">
        <v>462</v>
      </c>
      <c r="M30" s="385">
        <f>SUM(M25:M29)</f>
        <v>0</v>
      </c>
      <c r="N30" s="756"/>
      <c r="O30" s="757"/>
      <c r="P30" s="758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</row>
    <row r="31" spans="1:36" ht="15.75" customHeight="1" thickTop="1">
      <c r="A31" s="784" t="s">
        <v>560</v>
      </c>
      <c r="B31" s="784"/>
      <c r="C31" s="784"/>
      <c r="D31" s="784"/>
      <c r="E31" s="784"/>
      <c r="F31" s="784"/>
      <c r="G31" s="784"/>
      <c r="H31" s="784"/>
      <c r="I31" s="784"/>
      <c r="J31" s="784"/>
      <c r="K31" s="784"/>
      <c r="L31" s="784"/>
      <c r="M31" s="784"/>
    </row>
    <row r="32" spans="1:36" s="141" customFormat="1" ht="15.75" customHeight="1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</row>
    <row r="33" spans="1:75" ht="15.75" customHeight="1">
      <c r="A33" s="686" t="s">
        <v>449</v>
      </c>
      <c r="B33" s="679">
        <v>1</v>
      </c>
      <c r="C33" s="680"/>
      <c r="D33" s="679">
        <v>2</v>
      </c>
      <c r="E33" s="680"/>
      <c r="F33" s="679">
        <v>3</v>
      </c>
      <c r="G33" s="680"/>
      <c r="H33" s="653">
        <v>4</v>
      </c>
      <c r="I33" s="654"/>
      <c r="J33" s="653">
        <v>5</v>
      </c>
      <c r="K33" s="654"/>
      <c r="L33" s="653">
        <v>6</v>
      </c>
      <c r="M33" s="654"/>
      <c r="N33" s="653">
        <v>7</v>
      </c>
      <c r="O33" s="654"/>
      <c r="P33" s="653">
        <v>8</v>
      </c>
      <c r="Q33" s="654"/>
    </row>
    <row r="34" spans="1:75" ht="15.75" customHeight="1">
      <c r="A34" s="687"/>
      <c r="B34" s="681" t="s">
        <v>417</v>
      </c>
      <c r="C34" s="682"/>
      <c r="D34" s="681" t="s">
        <v>450</v>
      </c>
      <c r="E34" s="682"/>
      <c r="F34" s="681" t="s">
        <v>419</v>
      </c>
      <c r="G34" s="682"/>
      <c r="H34" s="683" t="s">
        <v>428</v>
      </c>
      <c r="I34" s="684"/>
      <c r="J34" s="683" t="s">
        <v>424</v>
      </c>
      <c r="K34" s="684"/>
      <c r="L34" s="683" t="s">
        <v>425</v>
      </c>
      <c r="M34" s="684"/>
      <c r="N34" s="683" t="s">
        <v>426</v>
      </c>
      <c r="O34" s="684"/>
      <c r="P34" s="782" t="s">
        <v>451</v>
      </c>
      <c r="Q34" s="783"/>
    </row>
    <row r="36" spans="1:75" s="285" customFormat="1" ht="15.75" customHeight="1">
      <c r="A36" s="653" t="s">
        <v>449</v>
      </c>
      <c r="B36" s="654"/>
      <c r="C36" s="284" t="s">
        <v>358</v>
      </c>
      <c r="D36" s="775" t="s">
        <v>359</v>
      </c>
      <c r="E36" s="677"/>
      <c r="F36" s="765"/>
      <c r="G36" s="776" t="s">
        <v>452</v>
      </c>
      <c r="H36" s="777"/>
      <c r="I36" s="778"/>
      <c r="J36" s="284" t="s">
        <v>453</v>
      </c>
      <c r="K36" s="284" t="s">
        <v>23</v>
      </c>
      <c r="L36" s="284" t="s">
        <v>454</v>
      </c>
      <c r="M36" s="284" t="s">
        <v>421</v>
      </c>
      <c r="N36" s="284" t="s">
        <v>455</v>
      </c>
      <c r="O36" s="779" t="s">
        <v>364</v>
      </c>
      <c r="P36" s="780"/>
    </row>
    <row r="37" spans="1:75" ht="20.100000000000001" customHeight="1">
      <c r="A37" s="766">
        <v>1</v>
      </c>
      <c r="B37" s="769" t="s">
        <v>456</v>
      </c>
      <c r="C37" s="286">
        <v>1</v>
      </c>
      <c r="D37" s="287"/>
      <c r="E37" s="288"/>
      <c r="F37" s="288"/>
      <c r="G37" s="318"/>
      <c r="H37" s="288"/>
      <c r="I37" s="318"/>
      <c r="J37" s="286"/>
      <c r="K37" s="292"/>
      <c r="L37" s="286"/>
      <c r="M37" s="381">
        <f>L37*J37</f>
        <v>0</v>
      </c>
      <c r="N37" s="293"/>
      <c r="O37" s="704"/>
      <c r="P37" s="705"/>
      <c r="S37" s="404"/>
      <c r="T37" s="403"/>
    </row>
    <row r="38" spans="1:75" ht="20.100000000000001" customHeight="1">
      <c r="A38" s="767"/>
      <c r="B38" s="770"/>
      <c r="C38" s="286">
        <v>2</v>
      </c>
      <c r="D38" s="287"/>
      <c r="E38" s="288"/>
      <c r="F38" s="289"/>
      <c r="G38" s="318"/>
      <c r="H38" s="288"/>
      <c r="I38" s="318"/>
      <c r="J38" s="286"/>
      <c r="K38" s="292"/>
      <c r="L38" s="286"/>
      <c r="M38" s="381">
        <f t="shared" ref="M38:M41" si="3">L38*J38</f>
        <v>0</v>
      </c>
      <c r="N38" s="293"/>
      <c r="O38" s="781"/>
      <c r="P38" s="755"/>
      <c r="S38" s="403"/>
      <c r="T38" s="403"/>
      <c r="V38" s="281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1"/>
      <c r="AK38" s="281"/>
      <c r="AL38" s="281"/>
      <c r="AM38" s="281"/>
      <c r="AN38" s="281"/>
      <c r="AO38" s="281"/>
      <c r="AP38" s="281"/>
      <c r="AQ38" s="281"/>
      <c r="AR38" s="281"/>
      <c r="AS38" s="281"/>
      <c r="AT38" s="281"/>
      <c r="AU38" s="281"/>
      <c r="AV38" s="281"/>
      <c r="AW38" s="281"/>
      <c r="AX38" s="281"/>
      <c r="AY38" s="281"/>
      <c r="AZ38" s="281"/>
      <c r="BA38" s="281"/>
      <c r="BB38" s="281"/>
      <c r="BC38" s="281"/>
      <c r="BD38" s="281"/>
      <c r="BE38" s="281"/>
      <c r="BF38" s="281"/>
      <c r="BG38" s="281"/>
      <c r="BH38" s="281"/>
      <c r="BI38" s="281"/>
      <c r="BJ38" s="281"/>
      <c r="BK38" s="281"/>
      <c r="BL38" s="281"/>
      <c r="BM38" s="281"/>
      <c r="BN38" s="281"/>
      <c r="BO38" s="281"/>
      <c r="BP38" s="281"/>
      <c r="BQ38" s="281"/>
      <c r="BR38" s="281"/>
      <c r="BS38" s="281"/>
      <c r="BT38" s="281"/>
      <c r="BU38" s="281"/>
      <c r="BV38" s="281"/>
      <c r="BW38" s="281"/>
    </row>
    <row r="39" spans="1:75" ht="20.100000000000001" customHeight="1">
      <c r="A39" s="767"/>
      <c r="B39" s="770"/>
      <c r="C39" s="286">
        <v>3</v>
      </c>
      <c r="D39" s="287"/>
      <c r="E39" s="288"/>
      <c r="F39" s="289"/>
      <c r="G39" s="287"/>
      <c r="H39" s="288"/>
      <c r="I39" s="318"/>
      <c r="J39" s="286"/>
      <c r="K39" s="292"/>
      <c r="L39" s="286"/>
      <c r="M39" s="381">
        <f t="shared" si="3"/>
        <v>0</v>
      </c>
      <c r="N39" s="293"/>
      <c r="O39" s="781"/>
      <c r="P39" s="755"/>
      <c r="S39" s="404"/>
      <c r="T39" s="403"/>
      <c r="V39" s="281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281"/>
      <c r="AO39" s="281"/>
      <c r="AP39" s="281"/>
      <c r="AQ39" s="281"/>
      <c r="AR39" s="281"/>
      <c r="AS39" s="281"/>
      <c r="AT39" s="281"/>
      <c r="AU39" s="281"/>
      <c r="AV39" s="281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  <c r="BH39" s="281"/>
      <c r="BI39" s="281"/>
      <c r="BJ39" s="281"/>
      <c r="BK39" s="281"/>
      <c r="BL39" s="281"/>
      <c r="BM39" s="281"/>
      <c r="BN39" s="281"/>
      <c r="BO39" s="281"/>
      <c r="BP39" s="281"/>
      <c r="BQ39" s="281"/>
      <c r="BR39" s="281"/>
      <c r="BS39" s="281"/>
      <c r="BT39" s="281"/>
      <c r="BU39" s="281"/>
      <c r="BV39" s="281"/>
      <c r="BW39" s="281"/>
    </row>
    <row r="40" spans="1:75" ht="20.100000000000001" customHeight="1">
      <c r="A40" s="767"/>
      <c r="B40" s="770"/>
      <c r="C40" s="286">
        <v>4</v>
      </c>
      <c r="D40" s="287"/>
      <c r="E40" s="288"/>
      <c r="F40" s="289"/>
      <c r="G40" s="287"/>
      <c r="H40" s="288"/>
      <c r="I40" s="318"/>
      <c r="J40" s="286"/>
      <c r="K40" s="292"/>
      <c r="L40" s="286"/>
      <c r="M40" s="381">
        <f t="shared" si="3"/>
        <v>0</v>
      </c>
      <c r="N40" s="293"/>
      <c r="O40" s="781"/>
      <c r="P40" s="755"/>
      <c r="S40" s="403"/>
      <c r="T40" s="403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  <c r="AO40" s="281"/>
      <c r="AP40" s="281"/>
      <c r="AQ40" s="281"/>
      <c r="AR40" s="281"/>
      <c r="AS40" s="281"/>
      <c r="AT40" s="281"/>
      <c r="AU40" s="281"/>
      <c r="AV40" s="281"/>
      <c r="AW40" s="281"/>
      <c r="AX40" s="281"/>
      <c r="AY40" s="281"/>
      <c r="AZ40" s="281"/>
      <c r="BA40" s="281"/>
      <c r="BB40" s="281"/>
      <c r="BC40" s="281"/>
      <c r="BD40" s="281"/>
      <c r="BE40" s="281"/>
      <c r="BF40" s="281"/>
      <c r="BG40" s="281"/>
      <c r="BH40" s="281"/>
      <c r="BI40" s="281"/>
      <c r="BJ40" s="281"/>
      <c r="BK40" s="281"/>
      <c r="BL40" s="281"/>
      <c r="BM40" s="281"/>
      <c r="BN40" s="281"/>
      <c r="BO40" s="281"/>
      <c r="BP40" s="281"/>
      <c r="BQ40" s="281"/>
      <c r="BR40" s="281"/>
      <c r="BS40" s="281"/>
      <c r="BT40" s="281"/>
      <c r="BU40" s="281"/>
      <c r="BV40" s="281"/>
      <c r="BW40" s="281"/>
    </row>
    <row r="41" spans="1:75" ht="20.100000000000001" customHeight="1" thickBot="1">
      <c r="A41" s="767"/>
      <c r="B41" s="770"/>
      <c r="C41" s="286">
        <v>5</v>
      </c>
      <c r="D41" s="294"/>
      <c r="E41" s="295"/>
      <c r="F41" s="296"/>
      <c r="G41" s="287"/>
      <c r="H41" s="288"/>
      <c r="I41" s="318"/>
      <c r="J41" s="297"/>
      <c r="K41" s="298"/>
      <c r="L41" s="297"/>
      <c r="M41" s="382">
        <f t="shared" si="3"/>
        <v>0</v>
      </c>
      <c r="N41" s="293"/>
      <c r="O41" s="781"/>
      <c r="P41" s="755"/>
      <c r="S41" s="404"/>
      <c r="T41" s="403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1"/>
      <c r="BD41" s="281"/>
      <c r="BE41" s="281"/>
      <c r="BF41" s="281"/>
      <c r="BG41" s="281"/>
      <c r="BH41" s="281"/>
      <c r="BI41" s="281"/>
      <c r="BJ41" s="281"/>
      <c r="BK41" s="281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</row>
    <row r="42" spans="1:75" ht="15.75" customHeight="1" thickTop="1" thickBot="1">
      <c r="A42" s="768"/>
      <c r="B42" s="771"/>
      <c r="C42" s="668"/>
      <c r="D42" s="669"/>
      <c r="E42" s="669"/>
      <c r="F42" s="669"/>
      <c r="G42" s="669"/>
      <c r="H42" s="669"/>
      <c r="I42" s="774"/>
      <c r="J42" s="411" t="s">
        <v>461</v>
      </c>
      <c r="K42" s="412">
        <f>M42/'生產管理報表 7-1 (週)'!$B$120</f>
        <v>0</v>
      </c>
      <c r="L42" s="411" t="s">
        <v>462</v>
      </c>
      <c r="M42" s="383">
        <f>SUM(M37:M41)</f>
        <v>0</v>
      </c>
      <c r="N42" s="744"/>
      <c r="O42" s="745"/>
      <c r="P42" s="746"/>
      <c r="S42" s="403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1"/>
      <c r="AK42" s="281"/>
      <c r="AL42" s="281"/>
      <c r="AM42" s="281"/>
      <c r="AN42" s="281"/>
      <c r="AO42" s="281"/>
      <c r="AP42" s="281"/>
      <c r="AQ42" s="281"/>
      <c r="AR42" s="281"/>
      <c r="AS42" s="281"/>
      <c r="AT42" s="281"/>
      <c r="AU42" s="281"/>
      <c r="AV42" s="281"/>
      <c r="AW42" s="281"/>
      <c r="AX42" s="281"/>
      <c r="AY42" s="281"/>
      <c r="AZ42" s="281"/>
      <c r="BA42" s="281"/>
      <c r="BB42" s="281"/>
      <c r="BC42" s="281"/>
      <c r="BD42" s="281"/>
      <c r="BE42" s="281"/>
      <c r="BF42" s="281"/>
      <c r="BG42" s="281"/>
      <c r="BH42" s="281"/>
      <c r="BI42" s="281"/>
      <c r="BJ42" s="281"/>
      <c r="BK42" s="281"/>
      <c r="BL42" s="281"/>
      <c r="BM42" s="281"/>
      <c r="BN42" s="281"/>
      <c r="BO42" s="281"/>
      <c r="BP42" s="281"/>
      <c r="BQ42" s="281"/>
      <c r="BR42" s="281"/>
      <c r="BS42" s="281"/>
      <c r="BT42" s="281"/>
      <c r="BU42" s="281"/>
      <c r="BV42" s="281"/>
      <c r="BW42" s="281"/>
    </row>
    <row r="43" spans="1:75" ht="15.75" customHeight="1" thickTop="1"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301"/>
      <c r="O43" s="301"/>
      <c r="P43" s="301"/>
      <c r="S43" s="404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  <c r="BH43" s="281"/>
      <c r="BI43" s="281"/>
      <c r="BJ43" s="281"/>
      <c r="BK43" s="281"/>
      <c r="BL43" s="281"/>
      <c r="BM43" s="281"/>
      <c r="BN43" s="281"/>
      <c r="BO43" s="281"/>
      <c r="BP43" s="281"/>
      <c r="BQ43" s="281"/>
      <c r="BR43" s="281"/>
      <c r="BS43" s="281"/>
      <c r="BT43" s="281"/>
      <c r="BU43" s="281"/>
      <c r="BV43" s="281"/>
      <c r="BW43" s="281"/>
    </row>
    <row r="44" spans="1:75" ht="15.75" customHeight="1">
      <c r="A44" s="653" t="s">
        <v>449</v>
      </c>
      <c r="B44" s="654"/>
      <c r="C44" s="302" t="s">
        <v>358</v>
      </c>
      <c r="D44" s="676" t="s">
        <v>359</v>
      </c>
      <c r="E44" s="677"/>
      <c r="F44" s="678"/>
      <c r="G44" s="676" t="s">
        <v>452</v>
      </c>
      <c r="H44" s="677"/>
      <c r="I44" s="678"/>
      <c r="J44" s="304" t="s">
        <v>453</v>
      </c>
      <c r="K44" s="304" t="s">
        <v>23</v>
      </c>
      <c r="L44" s="304" t="s">
        <v>454</v>
      </c>
      <c r="M44" s="304" t="s">
        <v>421</v>
      </c>
      <c r="N44" s="305" t="s">
        <v>455</v>
      </c>
      <c r="O44" s="747" t="s">
        <v>364</v>
      </c>
      <c r="P44" s="748"/>
      <c r="S44" s="403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  <c r="AI44" s="281"/>
      <c r="AJ44" s="281"/>
    </row>
    <row r="45" spans="1:75" ht="20.100000000000001" customHeight="1">
      <c r="A45" s="766">
        <v>2</v>
      </c>
      <c r="B45" s="769" t="s">
        <v>463</v>
      </c>
      <c r="C45" s="306">
        <v>1</v>
      </c>
      <c r="D45" s="287"/>
      <c r="E45" s="288"/>
      <c r="F45" s="289"/>
      <c r="G45" s="287"/>
      <c r="H45" s="288"/>
      <c r="I45" s="289"/>
      <c r="J45" s="307"/>
      <c r="K45" s="308"/>
      <c r="L45" s="307"/>
      <c r="M45" s="309">
        <f t="shared" ref="M45:M49" si="4">L45*J45</f>
        <v>0</v>
      </c>
      <c r="N45" s="310"/>
      <c r="O45" s="749"/>
      <c r="P45" s="750"/>
      <c r="S45" s="404"/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281"/>
      <c r="AJ45" s="281"/>
    </row>
    <row r="46" spans="1:75" ht="20.100000000000001" customHeight="1">
      <c r="A46" s="767"/>
      <c r="B46" s="770"/>
      <c r="C46" s="306">
        <v>2</v>
      </c>
      <c r="D46" s="287"/>
      <c r="E46" s="288"/>
      <c r="F46" s="289"/>
      <c r="G46" s="287"/>
      <c r="H46" s="288"/>
      <c r="I46" s="289"/>
      <c r="J46" s="307"/>
      <c r="K46" s="308"/>
      <c r="L46" s="307"/>
      <c r="M46" s="309">
        <f t="shared" si="4"/>
        <v>0</v>
      </c>
      <c r="N46" s="310"/>
      <c r="O46" s="749"/>
      <c r="P46" s="750"/>
      <c r="S46" s="403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281"/>
      <c r="AJ46" s="281"/>
    </row>
    <row r="47" spans="1:75" ht="20.100000000000001" customHeight="1">
      <c r="A47" s="767"/>
      <c r="B47" s="770"/>
      <c r="C47" s="306">
        <v>3</v>
      </c>
      <c r="D47" s="287"/>
      <c r="E47" s="288"/>
      <c r="F47" s="289"/>
      <c r="G47" s="287"/>
      <c r="H47" s="288"/>
      <c r="I47" s="289"/>
      <c r="J47" s="307"/>
      <c r="K47" s="308"/>
      <c r="L47" s="307"/>
      <c r="M47" s="309">
        <f t="shared" si="4"/>
        <v>0</v>
      </c>
      <c r="N47" s="310"/>
      <c r="O47" s="749"/>
      <c r="P47" s="750"/>
      <c r="S47" s="404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</row>
    <row r="48" spans="1:75" ht="20.100000000000001" customHeight="1">
      <c r="A48" s="767"/>
      <c r="B48" s="770"/>
      <c r="C48" s="306">
        <v>4</v>
      </c>
      <c r="D48" s="287"/>
      <c r="E48" s="288"/>
      <c r="F48" s="289"/>
      <c r="G48" s="287"/>
      <c r="H48" s="288"/>
      <c r="I48" s="289"/>
      <c r="J48" s="307"/>
      <c r="K48" s="308"/>
      <c r="L48" s="307"/>
      <c r="M48" s="309">
        <f t="shared" si="4"/>
        <v>0</v>
      </c>
      <c r="N48" s="310"/>
      <c r="O48" s="749"/>
      <c r="P48" s="750"/>
      <c r="S48" s="403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</row>
    <row r="49" spans="1:36" ht="20.100000000000001" customHeight="1" thickBot="1">
      <c r="A49" s="767"/>
      <c r="B49" s="770"/>
      <c r="C49" s="312">
        <v>5</v>
      </c>
      <c r="D49" s="294"/>
      <c r="E49" s="295"/>
      <c r="F49" s="296"/>
      <c r="G49" s="294"/>
      <c r="H49" s="295"/>
      <c r="I49" s="296"/>
      <c r="J49" s="313"/>
      <c r="K49" s="314"/>
      <c r="L49" s="313"/>
      <c r="M49" s="315">
        <f t="shared" si="4"/>
        <v>0</v>
      </c>
      <c r="N49" s="316"/>
      <c r="O49" s="749"/>
      <c r="P49" s="750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</row>
    <row r="50" spans="1:36" ht="15.75" customHeight="1" thickTop="1" thickBot="1">
      <c r="A50" s="768"/>
      <c r="B50" s="771"/>
      <c r="C50" s="668"/>
      <c r="D50" s="669"/>
      <c r="E50" s="669"/>
      <c r="F50" s="669"/>
      <c r="G50" s="669"/>
      <c r="H50" s="669"/>
      <c r="I50" s="774"/>
      <c r="J50" s="411" t="s">
        <v>461</v>
      </c>
      <c r="K50" s="412">
        <f>M50/'生產管理報表 7-1 (週)'!$B$120</f>
        <v>0</v>
      </c>
      <c r="L50" s="411" t="s">
        <v>462</v>
      </c>
      <c r="M50" s="300">
        <f>SUM(M45:M49)</f>
        <v>0</v>
      </c>
      <c r="N50" s="751"/>
      <c r="O50" s="752"/>
      <c r="P50" s="753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1"/>
      <c r="AH50" s="281"/>
    </row>
    <row r="51" spans="1:36" ht="15.75" customHeight="1" thickTop="1"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317"/>
      <c r="O51" s="317"/>
      <c r="P51" s="317"/>
      <c r="V51" s="281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  <c r="AG51" s="281"/>
      <c r="AH51" s="281"/>
    </row>
    <row r="52" spans="1:36" ht="15.75" customHeight="1">
      <c r="A52" s="653" t="s">
        <v>449</v>
      </c>
      <c r="B52" s="654"/>
      <c r="C52" s="302" t="s">
        <v>358</v>
      </c>
      <c r="D52" s="676" t="s">
        <v>359</v>
      </c>
      <c r="E52" s="677"/>
      <c r="F52" s="678"/>
      <c r="G52" s="676" t="s">
        <v>452</v>
      </c>
      <c r="H52" s="677"/>
      <c r="I52" s="765"/>
      <c r="J52" s="303" t="s">
        <v>453</v>
      </c>
      <c r="K52" s="304" t="s">
        <v>23</v>
      </c>
      <c r="L52" s="304" t="s">
        <v>454</v>
      </c>
      <c r="M52" s="304" t="s">
        <v>421</v>
      </c>
      <c r="N52" s="305" t="s">
        <v>455</v>
      </c>
      <c r="O52" s="759" t="s">
        <v>364</v>
      </c>
      <c r="P52" s="760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1"/>
      <c r="AH52" s="281"/>
      <c r="AI52" s="281"/>
      <c r="AJ52" s="281"/>
    </row>
    <row r="53" spans="1:36" ht="20.100000000000001" customHeight="1">
      <c r="A53" s="766">
        <v>3</v>
      </c>
      <c r="B53" s="769" t="s">
        <v>464</v>
      </c>
      <c r="C53" s="306">
        <v>1</v>
      </c>
      <c r="D53" s="287"/>
      <c r="E53" s="288"/>
      <c r="F53" s="289"/>
      <c r="G53" s="287"/>
      <c r="H53" s="288"/>
      <c r="I53" s="289"/>
      <c r="J53" s="307"/>
      <c r="K53" s="308"/>
      <c r="L53" s="307"/>
      <c r="M53" s="384">
        <f t="shared" ref="M53:M57" si="5">L53*J53</f>
        <v>0</v>
      </c>
      <c r="N53" s="320"/>
      <c r="O53" s="754"/>
      <c r="P53" s="755"/>
      <c r="V53" s="281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  <c r="AG53" s="281"/>
      <c r="AH53" s="281"/>
      <c r="AI53" s="281"/>
      <c r="AJ53" s="281"/>
    </row>
    <row r="54" spans="1:36" ht="20.100000000000001" customHeight="1">
      <c r="A54" s="767"/>
      <c r="B54" s="770"/>
      <c r="C54" s="306">
        <v>2</v>
      </c>
      <c r="D54" s="287"/>
      <c r="E54" s="288"/>
      <c r="F54" s="289"/>
      <c r="G54" s="287"/>
      <c r="H54" s="288"/>
      <c r="I54" s="289"/>
      <c r="J54" s="307"/>
      <c r="K54" s="308"/>
      <c r="L54" s="307"/>
      <c r="M54" s="384">
        <f t="shared" si="5"/>
        <v>0</v>
      </c>
      <c r="N54" s="320"/>
      <c r="O54" s="754"/>
      <c r="P54" s="755"/>
      <c r="V54" s="281"/>
      <c r="W54" s="281"/>
      <c r="X54" s="281"/>
      <c r="Y54" s="281"/>
      <c r="Z54" s="281"/>
      <c r="AA54" s="281"/>
      <c r="AB54" s="281"/>
      <c r="AC54" s="281"/>
      <c r="AD54" s="281"/>
      <c r="AE54" s="281"/>
      <c r="AF54" s="281"/>
      <c r="AG54" s="281"/>
      <c r="AH54" s="281"/>
      <c r="AI54" s="281"/>
      <c r="AJ54" s="281"/>
    </row>
    <row r="55" spans="1:36" ht="20.100000000000001" customHeight="1">
      <c r="A55" s="767"/>
      <c r="B55" s="770"/>
      <c r="C55" s="306">
        <v>3</v>
      </c>
      <c r="D55" s="287"/>
      <c r="E55" s="288"/>
      <c r="F55" s="289"/>
      <c r="G55" s="287"/>
      <c r="H55" s="288"/>
      <c r="I55" s="289"/>
      <c r="J55" s="307"/>
      <c r="K55" s="308"/>
      <c r="L55" s="307"/>
      <c r="M55" s="384">
        <f t="shared" si="5"/>
        <v>0</v>
      </c>
      <c r="N55" s="320"/>
      <c r="O55" s="754"/>
      <c r="P55" s="755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</row>
    <row r="56" spans="1:36" ht="20.100000000000001" customHeight="1">
      <c r="A56" s="767"/>
      <c r="B56" s="770"/>
      <c r="C56" s="306">
        <v>4</v>
      </c>
      <c r="D56" s="287"/>
      <c r="E56" s="288"/>
      <c r="F56" s="289"/>
      <c r="G56" s="287"/>
      <c r="H56" s="288"/>
      <c r="I56" s="318"/>
      <c r="J56" s="319"/>
      <c r="K56" s="308"/>
      <c r="L56" s="307"/>
      <c r="M56" s="384">
        <f t="shared" si="5"/>
        <v>0</v>
      </c>
      <c r="N56" s="320"/>
      <c r="O56" s="754"/>
      <c r="P56" s="755"/>
      <c r="V56" s="281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</row>
    <row r="57" spans="1:36" ht="20.100000000000001" customHeight="1" thickBot="1">
      <c r="A57" s="767"/>
      <c r="B57" s="770"/>
      <c r="C57" s="312">
        <v>5</v>
      </c>
      <c r="D57" s="294"/>
      <c r="E57" s="295"/>
      <c r="F57" s="296"/>
      <c r="G57" s="294"/>
      <c r="H57" s="295"/>
      <c r="I57" s="321"/>
      <c r="J57" s="322"/>
      <c r="K57" s="314"/>
      <c r="L57" s="323"/>
      <c r="M57" s="384">
        <f t="shared" si="5"/>
        <v>0</v>
      </c>
      <c r="N57" s="320"/>
      <c r="O57" s="754"/>
      <c r="P57" s="755"/>
      <c r="V57" s="281"/>
      <c r="W57" s="281"/>
      <c r="X57" s="281"/>
      <c r="Y57" s="281"/>
      <c r="Z57" s="281"/>
      <c r="AA57" s="281"/>
      <c r="AB57" s="281"/>
      <c r="AC57" s="281"/>
      <c r="AD57" s="281"/>
      <c r="AE57" s="281"/>
      <c r="AF57" s="281"/>
      <c r="AG57" s="281"/>
      <c r="AH57" s="281"/>
      <c r="AI57" s="281"/>
      <c r="AJ57" s="281"/>
    </row>
    <row r="58" spans="1:36" ht="15.75" customHeight="1" thickTop="1" thickBot="1">
      <c r="A58" s="768"/>
      <c r="B58" s="771"/>
      <c r="C58" s="668"/>
      <c r="D58" s="669"/>
      <c r="E58" s="669"/>
      <c r="F58" s="669"/>
      <c r="G58" s="669"/>
      <c r="H58" s="669"/>
      <c r="I58" s="774"/>
      <c r="J58" s="413" t="s">
        <v>461</v>
      </c>
      <c r="K58" s="414">
        <f>M58/'生產管理報表 7-1 (週)'!$B$120</f>
        <v>0</v>
      </c>
      <c r="L58" s="413" t="s">
        <v>462</v>
      </c>
      <c r="M58" s="385">
        <f>SUM(M53:M57)</f>
        <v>0</v>
      </c>
      <c r="N58" s="756"/>
      <c r="O58" s="757"/>
      <c r="P58" s="758"/>
      <c r="V58" s="281"/>
      <c r="W58" s="281"/>
      <c r="X58" s="281"/>
      <c r="Y58" s="281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</row>
    <row r="59" spans="1:36" ht="15.75" customHeight="1" thickTop="1">
      <c r="A59" s="784" t="s">
        <v>561</v>
      </c>
      <c r="B59" s="784"/>
      <c r="C59" s="784"/>
      <c r="D59" s="784"/>
      <c r="E59" s="784"/>
      <c r="F59" s="784"/>
      <c r="G59" s="784"/>
      <c r="H59" s="784"/>
      <c r="I59" s="784"/>
      <c r="J59" s="784"/>
      <c r="K59" s="784"/>
      <c r="L59" s="784"/>
      <c r="M59" s="784"/>
    </row>
    <row r="60" spans="1:36" s="141" customFormat="1" ht="15.75" customHeight="1">
      <c r="A60" s="685"/>
      <c r="B60" s="685"/>
      <c r="C60" s="685"/>
      <c r="D60" s="685"/>
      <c r="E60" s="685"/>
      <c r="F60" s="685"/>
      <c r="G60" s="685"/>
      <c r="H60" s="685"/>
      <c r="I60" s="685"/>
      <c r="J60" s="685"/>
      <c r="K60" s="685"/>
      <c r="L60" s="685"/>
      <c r="M60" s="685"/>
    </row>
    <row r="61" spans="1:36" ht="15.75" customHeight="1">
      <c r="A61" s="686" t="s">
        <v>449</v>
      </c>
      <c r="B61" s="679">
        <v>1</v>
      </c>
      <c r="C61" s="680"/>
      <c r="D61" s="679">
        <v>2</v>
      </c>
      <c r="E61" s="680"/>
      <c r="F61" s="679">
        <v>3</v>
      </c>
      <c r="G61" s="680"/>
      <c r="H61" s="653">
        <v>4</v>
      </c>
      <c r="I61" s="654"/>
      <c r="J61" s="653">
        <v>5</v>
      </c>
      <c r="K61" s="654"/>
      <c r="L61" s="653">
        <v>6</v>
      </c>
      <c r="M61" s="654"/>
      <c r="N61" s="653">
        <v>7</v>
      </c>
      <c r="O61" s="654"/>
      <c r="P61" s="653">
        <v>8</v>
      </c>
      <c r="Q61" s="654"/>
    </row>
    <row r="62" spans="1:36" ht="15.75" customHeight="1">
      <c r="A62" s="687"/>
      <c r="B62" s="681" t="s">
        <v>417</v>
      </c>
      <c r="C62" s="682"/>
      <c r="D62" s="681" t="s">
        <v>450</v>
      </c>
      <c r="E62" s="682"/>
      <c r="F62" s="681" t="s">
        <v>419</v>
      </c>
      <c r="G62" s="682"/>
      <c r="H62" s="683" t="s">
        <v>428</v>
      </c>
      <c r="I62" s="684"/>
      <c r="J62" s="683" t="s">
        <v>424</v>
      </c>
      <c r="K62" s="684"/>
      <c r="L62" s="683" t="s">
        <v>425</v>
      </c>
      <c r="M62" s="684"/>
      <c r="N62" s="683" t="s">
        <v>426</v>
      </c>
      <c r="O62" s="684"/>
      <c r="P62" s="782" t="s">
        <v>451</v>
      </c>
      <c r="Q62" s="783"/>
    </row>
    <row r="64" spans="1:36" s="285" customFormat="1" ht="15.75" customHeight="1">
      <c r="A64" s="653" t="s">
        <v>449</v>
      </c>
      <c r="B64" s="654"/>
      <c r="C64" s="284" t="s">
        <v>358</v>
      </c>
      <c r="D64" s="775" t="s">
        <v>359</v>
      </c>
      <c r="E64" s="677"/>
      <c r="F64" s="765"/>
      <c r="G64" s="776" t="s">
        <v>452</v>
      </c>
      <c r="H64" s="777"/>
      <c r="I64" s="778"/>
      <c r="J64" s="284" t="s">
        <v>453</v>
      </c>
      <c r="K64" s="284" t="s">
        <v>23</v>
      </c>
      <c r="L64" s="284" t="s">
        <v>454</v>
      </c>
      <c r="M64" s="284" t="s">
        <v>421</v>
      </c>
      <c r="N64" s="284" t="s">
        <v>455</v>
      </c>
      <c r="O64" s="779" t="s">
        <v>364</v>
      </c>
      <c r="P64" s="780"/>
    </row>
    <row r="65" spans="1:75" ht="20.100000000000001" customHeight="1">
      <c r="A65" s="766">
        <v>1</v>
      </c>
      <c r="B65" s="769" t="s">
        <v>456</v>
      </c>
      <c r="C65" s="286">
        <v>1</v>
      </c>
      <c r="D65" s="287"/>
      <c r="E65" s="288"/>
      <c r="F65" s="288"/>
      <c r="G65" s="318"/>
      <c r="H65" s="288"/>
      <c r="I65" s="318"/>
      <c r="J65" s="286"/>
      <c r="K65" s="292"/>
      <c r="L65" s="286"/>
      <c r="M65" s="381">
        <f>L65*J65</f>
        <v>0</v>
      </c>
      <c r="N65" s="293"/>
      <c r="O65" s="704"/>
      <c r="P65" s="705"/>
      <c r="S65" s="404"/>
      <c r="T65" s="403"/>
    </row>
    <row r="66" spans="1:75" ht="20.100000000000001" customHeight="1">
      <c r="A66" s="767"/>
      <c r="B66" s="770"/>
      <c r="C66" s="286">
        <v>2</v>
      </c>
      <c r="D66" s="287"/>
      <c r="E66" s="288"/>
      <c r="F66" s="289"/>
      <c r="G66" s="318"/>
      <c r="H66" s="288"/>
      <c r="I66" s="318"/>
      <c r="J66" s="286"/>
      <c r="K66" s="292"/>
      <c r="L66" s="286"/>
      <c r="M66" s="381">
        <f t="shared" ref="M66:M69" si="6">L66*J66</f>
        <v>0</v>
      </c>
      <c r="N66" s="293"/>
      <c r="O66" s="781"/>
      <c r="P66" s="755"/>
      <c r="S66" s="403"/>
      <c r="T66" s="403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1"/>
      <c r="AS66" s="281"/>
      <c r="AT66" s="281"/>
      <c r="AU66" s="281"/>
      <c r="AV66" s="281"/>
      <c r="AW66" s="281"/>
      <c r="AX66" s="281"/>
      <c r="AY66" s="281"/>
      <c r="AZ66" s="281"/>
      <c r="BA66" s="281"/>
      <c r="BB66" s="281"/>
      <c r="BC66" s="281"/>
      <c r="BD66" s="281"/>
      <c r="BE66" s="281"/>
      <c r="BF66" s="281"/>
      <c r="BG66" s="281"/>
      <c r="BH66" s="281"/>
      <c r="BI66" s="281"/>
      <c r="BJ66" s="281"/>
      <c r="BK66" s="281"/>
      <c r="BL66" s="281"/>
      <c r="BM66" s="281"/>
      <c r="BN66" s="281"/>
      <c r="BO66" s="281"/>
      <c r="BP66" s="281"/>
      <c r="BQ66" s="281"/>
      <c r="BR66" s="281"/>
      <c r="BS66" s="281"/>
      <c r="BT66" s="281"/>
      <c r="BU66" s="281"/>
      <c r="BV66" s="281"/>
      <c r="BW66" s="281"/>
    </row>
    <row r="67" spans="1:75" ht="20.100000000000001" customHeight="1">
      <c r="A67" s="767"/>
      <c r="B67" s="770"/>
      <c r="C67" s="286">
        <v>3</v>
      </c>
      <c r="D67" s="287"/>
      <c r="E67" s="288"/>
      <c r="F67" s="289"/>
      <c r="G67" s="287"/>
      <c r="H67" s="288"/>
      <c r="I67" s="318"/>
      <c r="J67" s="286"/>
      <c r="K67" s="292"/>
      <c r="L67" s="286"/>
      <c r="M67" s="381">
        <f t="shared" si="6"/>
        <v>0</v>
      </c>
      <c r="N67" s="293"/>
      <c r="O67" s="781"/>
      <c r="P67" s="755"/>
      <c r="S67" s="404"/>
      <c r="T67" s="403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  <c r="AO67" s="281"/>
      <c r="AP67" s="281"/>
      <c r="AQ67" s="281"/>
      <c r="AR67" s="281"/>
      <c r="AS67" s="281"/>
      <c r="AT67" s="281"/>
      <c r="AU67" s="281"/>
      <c r="AV67" s="281"/>
      <c r="AW67" s="281"/>
      <c r="AX67" s="281"/>
      <c r="AY67" s="281"/>
      <c r="AZ67" s="281"/>
      <c r="BA67" s="281"/>
      <c r="BB67" s="281"/>
      <c r="BC67" s="281"/>
      <c r="BD67" s="281"/>
      <c r="BE67" s="281"/>
      <c r="BF67" s="281"/>
      <c r="BG67" s="281"/>
      <c r="BH67" s="281"/>
      <c r="BI67" s="281"/>
      <c r="BJ67" s="281"/>
      <c r="BK67" s="281"/>
      <c r="BL67" s="281"/>
      <c r="BM67" s="281"/>
      <c r="BN67" s="281"/>
      <c r="BO67" s="281"/>
      <c r="BP67" s="281"/>
      <c r="BQ67" s="281"/>
      <c r="BR67" s="281"/>
      <c r="BS67" s="281"/>
      <c r="BT67" s="281"/>
      <c r="BU67" s="281"/>
      <c r="BV67" s="281"/>
      <c r="BW67" s="281"/>
    </row>
    <row r="68" spans="1:75" ht="20.100000000000001" customHeight="1">
      <c r="A68" s="767"/>
      <c r="B68" s="770"/>
      <c r="C68" s="286">
        <v>4</v>
      </c>
      <c r="D68" s="287"/>
      <c r="E68" s="288"/>
      <c r="F68" s="289"/>
      <c r="G68" s="287"/>
      <c r="H68" s="288"/>
      <c r="I68" s="318"/>
      <c r="J68" s="286"/>
      <c r="K68" s="292"/>
      <c r="L68" s="286"/>
      <c r="M68" s="381">
        <f t="shared" si="6"/>
        <v>0</v>
      </c>
      <c r="N68" s="293"/>
      <c r="O68" s="781"/>
      <c r="P68" s="755"/>
      <c r="S68" s="403"/>
      <c r="T68" s="403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1"/>
      <c r="BE68" s="281"/>
      <c r="BF68" s="281"/>
      <c r="BG68" s="281"/>
      <c r="BH68" s="281"/>
      <c r="BI68" s="281"/>
      <c r="BJ68" s="281"/>
      <c r="BK68" s="281"/>
      <c r="BL68" s="281"/>
      <c r="BM68" s="281"/>
      <c r="BN68" s="281"/>
      <c r="BO68" s="281"/>
      <c r="BP68" s="281"/>
      <c r="BQ68" s="281"/>
      <c r="BR68" s="281"/>
      <c r="BS68" s="281"/>
      <c r="BT68" s="281"/>
      <c r="BU68" s="281"/>
      <c r="BV68" s="281"/>
      <c r="BW68" s="281"/>
    </row>
    <row r="69" spans="1:75" ht="20.100000000000001" customHeight="1" thickBot="1">
      <c r="A69" s="767"/>
      <c r="B69" s="770"/>
      <c r="C69" s="286">
        <v>5</v>
      </c>
      <c r="D69" s="294"/>
      <c r="E69" s="295"/>
      <c r="F69" s="296"/>
      <c r="G69" s="287"/>
      <c r="H69" s="288"/>
      <c r="I69" s="318"/>
      <c r="J69" s="297"/>
      <c r="K69" s="298"/>
      <c r="L69" s="297"/>
      <c r="M69" s="382">
        <f t="shared" si="6"/>
        <v>0</v>
      </c>
      <c r="N69" s="293"/>
      <c r="O69" s="781"/>
      <c r="P69" s="755"/>
      <c r="S69" s="404"/>
      <c r="T69" s="403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1"/>
      <c r="BC69" s="281"/>
      <c r="BD69" s="281"/>
      <c r="BE69" s="281"/>
      <c r="BF69" s="281"/>
      <c r="BG69" s="281"/>
      <c r="BH69" s="281"/>
      <c r="BI69" s="281"/>
      <c r="BJ69" s="281"/>
      <c r="BK69" s="281"/>
      <c r="BL69" s="281"/>
      <c r="BM69" s="281"/>
      <c r="BN69" s="281"/>
      <c r="BO69" s="281"/>
      <c r="BP69" s="281"/>
      <c r="BQ69" s="281"/>
      <c r="BR69" s="281"/>
      <c r="BS69" s="281"/>
      <c r="BT69" s="281"/>
      <c r="BU69" s="281"/>
      <c r="BV69" s="281"/>
      <c r="BW69" s="281"/>
    </row>
    <row r="70" spans="1:75" ht="15.75" customHeight="1" thickTop="1" thickBot="1">
      <c r="A70" s="768"/>
      <c r="B70" s="771"/>
      <c r="C70" s="668"/>
      <c r="D70" s="669"/>
      <c r="E70" s="669"/>
      <c r="F70" s="669"/>
      <c r="G70" s="669"/>
      <c r="H70" s="669"/>
      <c r="I70" s="774"/>
      <c r="J70" s="411" t="s">
        <v>461</v>
      </c>
      <c r="K70" s="412">
        <f>M70/'生產管理報表 7-1 (週)'!$B$131</f>
        <v>0</v>
      </c>
      <c r="L70" s="411" t="s">
        <v>462</v>
      </c>
      <c r="M70" s="383">
        <f>SUM(M65:M69)</f>
        <v>0</v>
      </c>
      <c r="N70" s="744"/>
      <c r="O70" s="745"/>
      <c r="P70" s="746"/>
      <c r="S70" s="403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81"/>
      <c r="BE70" s="281"/>
      <c r="BF70" s="281"/>
      <c r="BG70" s="281"/>
      <c r="BH70" s="281"/>
      <c r="BI70" s="281"/>
      <c r="BJ70" s="281"/>
      <c r="BK70" s="281"/>
      <c r="BL70" s="281"/>
      <c r="BM70" s="281"/>
      <c r="BN70" s="281"/>
      <c r="BO70" s="281"/>
      <c r="BP70" s="281"/>
      <c r="BQ70" s="281"/>
      <c r="BR70" s="281"/>
      <c r="BS70" s="281"/>
      <c r="BT70" s="281"/>
      <c r="BU70" s="281"/>
      <c r="BV70" s="281"/>
      <c r="BW70" s="281"/>
    </row>
    <row r="71" spans="1:75" ht="15.75" customHeight="1" thickTop="1"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301"/>
      <c r="O71" s="301"/>
      <c r="P71" s="301"/>
      <c r="S71" s="404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81"/>
      <c r="BE71" s="281"/>
      <c r="BF71" s="281"/>
      <c r="BG71" s="281"/>
      <c r="BH71" s="281"/>
      <c r="BI71" s="281"/>
      <c r="BJ71" s="281"/>
      <c r="BK71" s="281"/>
      <c r="BL71" s="281"/>
      <c r="BM71" s="281"/>
      <c r="BN71" s="281"/>
      <c r="BO71" s="281"/>
      <c r="BP71" s="281"/>
      <c r="BQ71" s="281"/>
      <c r="BR71" s="281"/>
      <c r="BS71" s="281"/>
      <c r="BT71" s="281"/>
      <c r="BU71" s="281"/>
      <c r="BV71" s="281"/>
      <c r="BW71" s="281"/>
    </row>
    <row r="72" spans="1:75" ht="15.75" customHeight="1">
      <c r="A72" s="653" t="s">
        <v>449</v>
      </c>
      <c r="B72" s="654"/>
      <c r="C72" s="302" t="s">
        <v>358</v>
      </c>
      <c r="D72" s="676" t="s">
        <v>359</v>
      </c>
      <c r="E72" s="677"/>
      <c r="F72" s="678"/>
      <c r="G72" s="676" t="s">
        <v>452</v>
      </c>
      <c r="H72" s="677"/>
      <c r="I72" s="678"/>
      <c r="J72" s="304" t="s">
        <v>453</v>
      </c>
      <c r="K72" s="304" t="s">
        <v>23</v>
      </c>
      <c r="L72" s="304" t="s">
        <v>454</v>
      </c>
      <c r="M72" s="304" t="s">
        <v>421</v>
      </c>
      <c r="N72" s="305" t="s">
        <v>455</v>
      </c>
      <c r="O72" s="747" t="s">
        <v>364</v>
      </c>
      <c r="P72" s="748"/>
      <c r="S72" s="403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</row>
    <row r="73" spans="1:75" ht="20.100000000000001" customHeight="1">
      <c r="A73" s="766">
        <v>2</v>
      </c>
      <c r="B73" s="769" t="s">
        <v>463</v>
      </c>
      <c r="C73" s="306">
        <v>1</v>
      </c>
      <c r="D73" s="287"/>
      <c r="E73" s="288"/>
      <c r="F73" s="289"/>
      <c r="G73" s="287"/>
      <c r="H73" s="288"/>
      <c r="I73" s="289"/>
      <c r="J73" s="307"/>
      <c r="K73" s="308"/>
      <c r="L73" s="307"/>
      <c r="M73" s="309">
        <f t="shared" ref="M73:M77" si="7">L73*J73</f>
        <v>0</v>
      </c>
      <c r="N73" s="310"/>
      <c r="O73" s="749"/>
      <c r="P73" s="750"/>
      <c r="S73" s="404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</row>
    <row r="74" spans="1:75" ht="20.100000000000001" customHeight="1">
      <c r="A74" s="767"/>
      <c r="B74" s="770"/>
      <c r="C74" s="306">
        <v>2</v>
      </c>
      <c r="D74" s="287"/>
      <c r="E74" s="288"/>
      <c r="F74" s="289"/>
      <c r="G74" s="287"/>
      <c r="H74" s="288"/>
      <c r="I74" s="289"/>
      <c r="J74" s="307"/>
      <c r="K74" s="308"/>
      <c r="L74" s="307"/>
      <c r="M74" s="309">
        <f t="shared" si="7"/>
        <v>0</v>
      </c>
      <c r="N74" s="310"/>
      <c r="O74" s="749"/>
      <c r="P74" s="750"/>
      <c r="S74" s="403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</row>
    <row r="75" spans="1:75" ht="20.100000000000001" customHeight="1">
      <c r="A75" s="767"/>
      <c r="B75" s="770"/>
      <c r="C75" s="306">
        <v>3</v>
      </c>
      <c r="D75" s="287"/>
      <c r="E75" s="288"/>
      <c r="F75" s="289"/>
      <c r="G75" s="287"/>
      <c r="H75" s="288"/>
      <c r="I75" s="289"/>
      <c r="J75" s="307"/>
      <c r="K75" s="308"/>
      <c r="L75" s="307"/>
      <c r="M75" s="309">
        <f t="shared" si="7"/>
        <v>0</v>
      </c>
      <c r="N75" s="310"/>
      <c r="O75" s="749"/>
      <c r="P75" s="750"/>
      <c r="S75" s="404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</row>
    <row r="76" spans="1:75" ht="20.100000000000001" customHeight="1">
      <c r="A76" s="767"/>
      <c r="B76" s="770"/>
      <c r="C76" s="306">
        <v>4</v>
      </c>
      <c r="D76" s="287"/>
      <c r="E76" s="288"/>
      <c r="F76" s="289"/>
      <c r="G76" s="287"/>
      <c r="H76" s="288"/>
      <c r="I76" s="289"/>
      <c r="J76" s="307"/>
      <c r="K76" s="308"/>
      <c r="L76" s="307"/>
      <c r="M76" s="309">
        <f t="shared" si="7"/>
        <v>0</v>
      </c>
      <c r="N76" s="310"/>
      <c r="O76" s="749"/>
      <c r="P76" s="750"/>
      <c r="S76" s="403"/>
      <c r="V76" s="281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  <c r="AG76" s="281"/>
      <c r="AH76" s="281"/>
    </row>
    <row r="77" spans="1:75" ht="20.100000000000001" customHeight="1" thickBot="1">
      <c r="A77" s="767"/>
      <c r="B77" s="770"/>
      <c r="C77" s="312">
        <v>5</v>
      </c>
      <c r="D77" s="294"/>
      <c r="E77" s="295"/>
      <c r="F77" s="296"/>
      <c r="G77" s="294"/>
      <c r="H77" s="295"/>
      <c r="I77" s="296"/>
      <c r="J77" s="313"/>
      <c r="K77" s="314"/>
      <c r="L77" s="313"/>
      <c r="M77" s="315">
        <f t="shared" si="7"/>
        <v>0</v>
      </c>
      <c r="N77" s="316"/>
      <c r="O77" s="749"/>
      <c r="P77" s="750"/>
      <c r="V77" s="281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  <c r="AG77" s="281"/>
      <c r="AH77" s="281"/>
    </row>
    <row r="78" spans="1:75" ht="15.75" customHeight="1" thickTop="1" thickBot="1">
      <c r="A78" s="768"/>
      <c r="B78" s="771"/>
      <c r="C78" s="668"/>
      <c r="D78" s="669"/>
      <c r="E78" s="669"/>
      <c r="F78" s="669"/>
      <c r="G78" s="669"/>
      <c r="H78" s="669"/>
      <c r="I78" s="774"/>
      <c r="J78" s="411" t="s">
        <v>461</v>
      </c>
      <c r="K78" s="412">
        <f>M78/'生產管理報表 7-1 (週)'!$B$131</f>
        <v>0</v>
      </c>
      <c r="L78" s="411" t="s">
        <v>462</v>
      </c>
      <c r="M78" s="300">
        <f>SUM(M73:M77)</f>
        <v>0</v>
      </c>
      <c r="N78" s="751"/>
      <c r="O78" s="752"/>
      <c r="P78" s="753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</row>
    <row r="79" spans="1:75" ht="15.75" customHeight="1" thickTop="1"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317"/>
      <c r="O79" s="317"/>
      <c r="P79" s="317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</row>
    <row r="80" spans="1:75" ht="15.75" customHeight="1">
      <c r="A80" s="653" t="s">
        <v>449</v>
      </c>
      <c r="B80" s="654"/>
      <c r="C80" s="302" t="s">
        <v>358</v>
      </c>
      <c r="D80" s="676" t="s">
        <v>359</v>
      </c>
      <c r="E80" s="677"/>
      <c r="F80" s="678"/>
      <c r="G80" s="676" t="s">
        <v>452</v>
      </c>
      <c r="H80" s="677"/>
      <c r="I80" s="765"/>
      <c r="J80" s="303" t="s">
        <v>453</v>
      </c>
      <c r="K80" s="304" t="s">
        <v>23</v>
      </c>
      <c r="L80" s="304" t="s">
        <v>454</v>
      </c>
      <c r="M80" s="304" t="s">
        <v>421</v>
      </c>
      <c r="N80" s="305" t="s">
        <v>455</v>
      </c>
      <c r="O80" s="759" t="s">
        <v>364</v>
      </c>
      <c r="P80" s="760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</row>
    <row r="81" spans="1:75" ht="20.100000000000001" customHeight="1">
      <c r="A81" s="766">
        <v>3</v>
      </c>
      <c r="B81" s="769" t="s">
        <v>464</v>
      </c>
      <c r="C81" s="306">
        <v>1</v>
      </c>
      <c r="D81" s="287"/>
      <c r="E81" s="288"/>
      <c r="F81" s="289"/>
      <c r="G81" s="287"/>
      <c r="H81" s="288"/>
      <c r="I81" s="289"/>
      <c r="J81" s="307"/>
      <c r="K81" s="308"/>
      <c r="L81" s="307"/>
      <c r="M81" s="384">
        <f t="shared" ref="M81:M85" si="8">L81*J81</f>
        <v>0</v>
      </c>
      <c r="N81" s="320"/>
      <c r="O81" s="754"/>
      <c r="P81" s="755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</row>
    <row r="82" spans="1:75" ht="20.100000000000001" customHeight="1">
      <c r="A82" s="767"/>
      <c r="B82" s="770"/>
      <c r="C82" s="306">
        <v>2</v>
      </c>
      <c r="D82" s="287"/>
      <c r="E82" s="288"/>
      <c r="F82" s="289"/>
      <c r="G82" s="287"/>
      <c r="H82" s="288"/>
      <c r="I82" s="289"/>
      <c r="J82" s="307"/>
      <c r="K82" s="308"/>
      <c r="L82" s="307"/>
      <c r="M82" s="384">
        <f t="shared" si="8"/>
        <v>0</v>
      </c>
      <c r="N82" s="320"/>
      <c r="O82" s="754"/>
      <c r="P82" s="755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</row>
    <row r="83" spans="1:75" ht="20.100000000000001" customHeight="1">
      <c r="A83" s="767"/>
      <c r="B83" s="770"/>
      <c r="C83" s="306">
        <v>3</v>
      </c>
      <c r="D83" s="287"/>
      <c r="E83" s="288"/>
      <c r="F83" s="289"/>
      <c r="G83" s="287"/>
      <c r="H83" s="288"/>
      <c r="I83" s="289"/>
      <c r="J83" s="307"/>
      <c r="K83" s="308"/>
      <c r="L83" s="307"/>
      <c r="M83" s="384">
        <f t="shared" si="8"/>
        <v>0</v>
      </c>
      <c r="N83" s="320"/>
      <c r="O83" s="754"/>
      <c r="P83" s="755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</row>
    <row r="84" spans="1:75" ht="20.100000000000001" customHeight="1">
      <c r="A84" s="767"/>
      <c r="B84" s="770"/>
      <c r="C84" s="306">
        <v>4</v>
      </c>
      <c r="D84" s="287"/>
      <c r="E84" s="288"/>
      <c r="F84" s="289"/>
      <c r="G84" s="287"/>
      <c r="H84" s="288"/>
      <c r="I84" s="318"/>
      <c r="J84" s="319"/>
      <c r="K84" s="308"/>
      <c r="L84" s="307"/>
      <c r="M84" s="384">
        <f t="shared" si="8"/>
        <v>0</v>
      </c>
      <c r="N84" s="320"/>
      <c r="O84" s="754"/>
      <c r="P84" s="755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</row>
    <row r="85" spans="1:75" ht="20.100000000000001" customHeight="1" thickBot="1">
      <c r="A85" s="767"/>
      <c r="B85" s="770"/>
      <c r="C85" s="312">
        <v>5</v>
      </c>
      <c r="D85" s="294"/>
      <c r="E85" s="295"/>
      <c r="F85" s="296"/>
      <c r="G85" s="294"/>
      <c r="H85" s="295"/>
      <c r="I85" s="321"/>
      <c r="J85" s="322"/>
      <c r="K85" s="314"/>
      <c r="L85" s="323"/>
      <c r="M85" s="384">
        <f t="shared" si="8"/>
        <v>0</v>
      </c>
      <c r="N85" s="320"/>
      <c r="O85" s="754"/>
      <c r="P85" s="755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</row>
    <row r="86" spans="1:75" ht="15.75" customHeight="1" thickTop="1" thickBot="1">
      <c r="A86" s="768"/>
      <c r="B86" s="771"/>
      <c r="C86" s="668"/>
      <c r="D86" s="669"/>
      <c r="E86" s="669"/>
      <c r="F86" s="669"/>
      <c r="G86" s="669"/>
      <c r="H86" s="669"/>
      <c r="I86" s="774"/>
      <c r="J86" s="413" t="s">
        <v>461</v>
      </c>
      <c r="K86" s="412">
        <f>M86/'生產管理報表 7-1 (週)'!$B$131</f>
        <v>0</v>
      </c>
      <c r="L86" s="413" t="s">
        <v>462</v>
      </c>
      <c r="M86" s="385">
        <f>SUM(M81:M85)</f>
        <v>0</v>
      </c>
      <c r="N86" s="756"/>
      <c r="O86" s="757"/>
      <c r="P86" s="758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</row>
    <row r="87" spans="1:75" ht="15.75" customHeight="1" thickTop="1">
      <c r="A87" s="784" t="s">
        <v>562</v>
      </c>
      <c r="B87" s="784"/>
      <c r="C87" s="784"/>
      <c r="D87" s="784"/>
      <c r="E87" s="784"/>
      <c r="F87" s="784"/>
      <c r="G87" s="784"/>
      <c r="H87" s="784"/>
      <c r="I87" s="784"/>
      <c r="J87" s="784"/>
      <c r="K87" s="784"/>
      <c r="L87" s="784"/>
      <c r="M87" s="784"/>
    </row>
    <row r="88" spans="1:75" s="141" customFormat="1" ht="15.75" customHeight="1">
      <c r="A88" s="685"/>
      <c r="B88" s="685"/>
      <c r="C88" s="685"/>
      <c r="D88" s="685"/>
      <c r="E88" s="685"/>
      <c r="F88" s="685"/>
      <c r="G88" s="685"/>
      <c r="H88" s="685"/>
      <c r="I88" s="685"/>
      <c r="J88" s="685"/>
      <c r="K88" s="685"/>
      <c r="L88" s="685"/>
      <c r="M88" s="685"/>
    </row>
    <row r="89" spans="1:75" ht="15.75" customHeight="1">
      <c r="A89" s="686" t="s">
        <v>449</v>
      </c>
      <c r="B89" s="679">
        <v>1</v>
      </c>
      <c r="C89" s="680"/>
      <c r="D89" s="679">
        <v>2</v>
      </c>
      <c r="E89" s="680"/>
      <c r="F89" s="679">
        <v>3</v>
      </c>
      <c r="G89" s="680"/>
      <c r="H89" s="653">
        <v>4</v>
      </c>
      <c r="I89" s="654"/>
      <c r="J89" s="653">
        <v>5</v>
      </c>
      <c r="K89" s="654"/>
      <c r="L89" s="653">
        <v>6</v>
      </c>
      <c r="M89" s="654"/>
      <c r="N89" s="653">
        <v>7</v>
      </c>
      <c r="O89" s="654"/>
      <c r="P89" s="653">
        <v>8</v>
      </c>
      <c r="Q89" s="654"/>
    </row>
    <row r="90" spans="1:75" ht="15.75" customHeight="1">
      <c r="A90" s="687"/>
      <c r="B90" s="681" t="s">
        <v>417</v>
      </c>
      <c r="C90" s="682"/>
      <c r="D90" s="681" t="s">
        <v>450</v>
      </c>
      <c r="E90" s="682"/>
      <c r="F90" s="681" t="s">
        <v>419</v>
      </c>
      <c r="G90" s="682"/>
      <c r="H90" s="683" t="s">
        <v>428</v>
      </c>
      <c r="I90" s="684"/>
      <c r="J90" s="683" t="s">
        <v>424</v>
      </c>
      <c r="K90" s="684"/>
      <c r="L90" s="683" t="s">
        <v>425</v>
      </c>
      <c r="M90" s="684"/>
      <c r="N90" s="683" t="s">
        <v>426</v>
      </c>
      <c r="O90" s="684"/>
      <c r="P90" s="782" t="s">
        <v>451</v>
      </c>
      <c r="Q90" s="783"/>
    </row>
    <row r="92" spans="1:75" s="285" customFormat="1" ht="15.75" customHeight="1">
      <c r="A92" s="653" t="s">
        <v>449</v>
      </c>
      <c r="B92" s="654"/>
      <c r="C92" s="284" t="s">
        <v>358</v>
      </c>
      <c r="D92" s="775" t="s">
        <v>359</v>
      </c>
      <c r="E92" s="677"/>
      <c r="F92" s="765"/>
      <c r="G92" s="776" t="s">
        <v>452</v>
      </c>
      <c r="H92" s="777"/>
      <c r="I92" s="778"/>
      <c r="J92" s="284" t="s">
        <v>453</v>
      </c>
      <c r="K92" s="284" t="s">
        <v>23</v>
      </c>
      <c r="L92" s="284" t="s">
        <v>454</v>
      </c>
      <c r="M92" s="284" t="s">
        <v>421</v>
      </c>
      <c r="N92" s="284" t="s">
        <v>455</v>
      </c>
      <c r="O92" s="779" t="s">
        <v>364</v>
      </c>
      <c r="P92" s="780"/>
    </row>
    <row r="93" spans="1:75" ht="20.100000000000001" customHeight="1">
      <c r="A93" s="766">
        <v>1</v>
      </c>
      <c r="B93" s="769" t="s">
        <v>456</v>
      </c>
      <c r="C93" s="286">
        <v>1</v>
      </c>
      <c r="D93" s="287"/>
      <c r="E93" s="288"/>
      <c r="F93" s="288"/>
      <c r="G93" s="287"/>
      <c r="H93" s="288"/>
      <c r="I93" s="289"/>
      <c r="J93" s="286"/>
      <c r="K93" s="292"/>
      <c r="L93" s="286"/>
      <c r="M93" s="381">
        <f>L93*J93</f>
        <v>0</v>
      </c>
      <c r="N93" s="293"/>
      <c r="O93" s="704"/>
      <c r="P93" s="705"/>
      <c r="S93" s="404"/>
      <c r="T93" s="403"/>
    </row>
    <row r="94" spans="1:75" ht="20.100000000000001" customHeight="1">
      <c r="A94" s="767"/>
      <c r="B94" s="770"/>
      <c r="C94" s="286">
        <v>2</v>
      </c>
      <c r="D94" s="287"/>
      <c r="E94" s="288"/>
      <c r="F94" s="289"/>
      <c r="G94" s="287"/>
      <c r="H94" s="288"/>
      <c r="I94" s="289"/>
      <c r="J94" s="286"/>
      <c r="K94" s="292"/>
      <c r="L94" s="286"/>
      <c r="M94" s="381">
        <f t="shared" ref="M94:M97" si="9">L94*J94</f>
        <v>0</v>
      </c>
      <c r="N94" s="293"/>
      <c r="O94" s="781"/>
      <c r="P94" s="755"/>
      <c r="S94" s="403"/>
      <c r="T94" s="403"/>
      <c r="V94" s="281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1"/>
      <c r="AI94" s="281"/>
      <c r="AJ94" s="281"/>
      <c r="AK94" s="281"/>
      <c r="AL94" s="281"/>
      <c r="AM94" s="281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81"/>
      <c r="BE94" s="281"/>
      <c r="BF94" s="281"/>
      <c r="BG94" s="281"/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</row>
    <row r="95" spans="1:75" ht="20.100000000000001" customHeight="1">
      <c r="A95" s="767"/>
      <c r="B95" s="770"/>
      <c r="C95" s="286">
        <v>3</v>
      </c>
      <c r="D95" s="287"/>
      <c r="E95" s="288"/>
      <c r="F95" s="289"/>
      <c r="G95" s="287"/>
      <c r="H95" s="288"/>
      <c r="I95" s="289"/>
      <c r="J95" s="286"/>
      <c r="K95" s="292"/>
      <c r="L95" s="286"/>
      <c r="M95" s="381">
        <f t="shared" si="9"/>
        <v>0</v>
      </c>
      <c r="N95" s="293"/>
      <c r="O95" s="781"/>
      <c r="P95" s="755"/>
      <c r="S95" s="404"/>
      <c r="T95" s="403"/>
      <c r="V95" s="281"/>
      <c r="W95" s="281"/>
      <c r="X95" s="281"/>
      <c r="Y95" s="281"/>
      <c r="Z95" s="281"/>
      <c r="AA95" s="281"/>
      <c r="AB95" s="281"/>
      <c r="AC95" s="281"/>
      <c r="AD95" s="281"/>
      <c r="AE95" s="281"/>
      <c r="AF95" s="281"/>
      <c r="AG95" s="281"/>
      <c r="AH95" s="281"/>
      <c r="AI95" s="281"/>
      <c r="AJ95" s="281"/>
      <c r="AK95" s="281"/>
      <c r="AL95" s="281"/>
      <c r="AM95" s="281"/>
      <c r="AN95" s="281"/>
      <c r="AO95" s="281"/>
      <c r="AP95" s="281"/>
      <c r="AQ95" s="281"/>
      <c r="AR95" s="281"/>
      <c r="AS95" s="281"/>
      <c r="AT95" s="281"/>
      <c r="AU95" s="281"/>
      <c r="AV95" s="281"/>
      <c r="AW95" s="281"/>
      <c r="AX95" s="281"/>
      <c r="AY95" s="281"/>
      <c r="AZ95" s="281"/>
      <c r="BA95" s="281"/>
      <c r="BB95" s="281"/>
      <c r="BC95" s="281"/>
      <c r="BD95" s="281"/>
      <c r="BE95" s="281"/>
      <c r="BF95" s="281"/>
      <c r="BG95" s="281"/>
      <c r="BH95" s="281"/>
      <c r="BI95" s="281"/>
      <c r="BJ95" s="281"/>
      <c r="BK95" s="281"/>
      <c r="BL95" s="281"/>
      <c r="BM95" s="281"/>
      <c r="BN95" s="281"/>
      <c r="BO95" s="281"/>
      <c r="BP95" s="281"/>
      <c r="BQ95" s="281"/>
      <c r="BR95" s="281"/>
      <c r="BS95" s="281"/>
      <c r="BT95" s="281"/>
      <c r="BU95" s="281"/>
      <c r="BV95" s="281"/>
      <c r="BW95" s="281"/>
    </row>
    <row r="96" spans="1:75" ht="20.100000000000001" customHeight="1">
      <c r="A96" s="767"/>
      <c r="B96" s="770"/>
      <c r="C96" s="286">
        <v>4</v>
      </c>
      <c r="D96" s="287"/>
      <c r="E96" s="288"/>
      <c r="F96" s="289"/>
      <c r="G96" s="287"/>
      <c r="H96" s="288"/>
      <c r="I96" s="289"/>
      <c r="J96" s="286"/>
      <c r="K96" s="292"/>
      <c r="L96" s="286"/>
      <c r="M96" s="381">
        <f t="shared" si="9"/>
        <v>0</v>
      </c>
      <c r="N96" s="293"/>
      <c r="O96" s="781"/>
      <c r="P96" s="755"/>
      <c r="S96" s="403"/>
      <c r="T96" s="403"/>
      <c r="V96" s="281"/>
      <c r="W96" s="281"/>
      <c r="X96" s="281"/>
      <c r="Y96" s="281"/>
      <c r="Z96" s="281"/>
      <c r="AA96" s="281"/>
      <c r="AB96" s="281"/>
      <c r="AC96" s="281"/>
      <c r="AD96" s="281"/>
      <c r="AE96" s="281"/>
      <c r="AF96" s="281"/>
      <c r="AG96" s="281"/>
      <c r="AH96" s="281"/>
      <c r="AI96" s="281"/>
      <c r="AJ96" s="281"/>
      <c r="AK96" s="281"/>
      <c r="AL96" s="281"/>
      <c r="AM96" s="281"/>
      <c r="AN96" s="281"/>
      <c r="AO96" s="281"/>
      <c r="AP96" s="281"/>
      <c r="AQ96" s="281"/>
      <c r="AR96" s="281"/>
      <c r="AS96" s="281"/>
      <c r="AT96" s="281"/>
      <c r="AU96" s="281"/>
      <c r="AV96" s="281"/>
      <c r="AW96" s="281"/>
      <c r="AX96" s="281"/>
      <c r="AY96" s="281"/>
      <c r="AZ96" s="281"/>
      <c r="BA96" s="281"/>
      <c r="BB96" s="281"/>
      <c r="BC96" s="281"/>
      <c r="BD96" s="281"/>
      <c r="BE96" s="281"/>
      <c r="BF96" s="281"/>
      <c r="BG96" s="281"/>
      <c r="BH96" s="281"/>
      <c r="BI96" s="281"/>
      <c r="BJ96" s="281"/>
      <c r="BK96" s="281"/>
      <c r="BL96" s="281"/>
      <c r="BM96" s="281"/>
      <c r="BN96" s="281"/>
      <c r="BO96" s="281"/>
      <c r="BP96" s="281"/>
      <c r="BQ96" s="281"/>
      <c r="BR96" s="281"/>
      <c r="BS96" s="281"/>
      <c r="BT96" s="281"/>
      <c r="BU96" s="281"/>
      <c r="BV96" s="281"/>
      <c r="BW96" s="281"/>
    </row>
    <row r="97" spans="1:75" ht="20.100000000000001" customHeight="1" thickBot="1">
      <c r="A97" s="767"/>
      <c r="B97" s="770"/>
      <c r="C97" s="286">
        <v>5</v>
      </c>
      <c r="D97" s="294"/>
      <c r="E97" s="295"/>
      <c r="F97" s="296"/>
      <c r="G97" s="287"/>
      <c r="H97" s="288"/>
      <c r="I97" s="318"/>
      <c r="J97" s="297"/>
      <c r="K97" s="298"/>
      <c r="L97" s="297"/>
      <c r="M97" s="382">
        <f t="shared" si="9"/>
        <v>0</v>
      </c>
      <c r="N97" s="293"/>
      <c r="O97" s="781"/>
      <c r="P97" s="755"/>
      <c r="S97" s="404"/>
      <c r="T97" s="403"/>
      <c r="V97" s="281"/>
      <c r="W97" s="281"/>
      <c r="X97" s="281"/>
      <c r="Y97" s="281"/>
      <c r="Z97" s="281"/>
      <c r="AA97" s="281"/>
      <c r="AB97" s="281"/>
      <c r="AC97" s="281"/>
      <c r="AD97" s="281"/>
      <c r="AE97" s="281"/>
      <c r="AF97" s="281"/>
      <c r="AG97" s="281"/>
      <c r="AH97" s="281"/>
      <c r="AI97" s="281"/>
      <c r="AJ97" s="281"/>
      <c r="AK97" s="281"/>
      <c r="AL97" s="281"/>
      <c r="AM97" s="281"/>
      <c r="AN97" s="281"/>
      <c r="AO97" s="281"/>
      <c r="AP97" s="281"/>
      <c r="AQ97" s="281"/>
      <c r="AR97" s="281"/>
      <c r="AS97" s="281"/>
      <c r="AT97" s="281"/>
      <c r="AU97" s="281"/>
      <c r="AV97" s="281"/>
      <c r="AW97" s="281"/>
      <c r="AX97" s="281"/>
      <c r="AY97" s="281"/>
      <c r="AZ97" s="281"/>
      <c r="BA97" s="281"/>
      <c r="BB97" s="281"/>
      <c r="BC97" s="281"/>
      <c r="BD97" s="281"/>
      <c r="BE97" s="281"/>
      <c r="BF97" s="281"/>
      <c r="BG97" s="281"/>
      <c r="BH97" s="281"/>
      <c r="BI97" s="281"/>
      <c r="BJ97" s="281"/>
      <c r="BK97" s="281"/>
      <c r="BL97" s="281"/>
      <c r="BM97" s="281"/>
      <c r="BN97" s="281"/>
      <c r="BO97" s="281"/>
      <c r="BP97" s="281"/>
      <c r="BQ97" s="281"/>
      <c r="BR97" s="281"/>
      <c r="BS97" s="281"/>
      <c r="BT97" s="281"/>
      <c r="BU97" s="281"/>
      <c r="BV97" s="281"/>
      <c r="BW97" s="281"/>
    </row>
    <row r="98" spans="1:75" ht="15.75" customHeight="1" thickTop="1" thickBot="1">
      <c r="A98" s="768"/>
      <c r="B98" s="771"/>
      <c r="C98" s="668"/>
      <c r="D98" s="669"/>
      <c r="E98" s="669"/>
      <c r="F98" s="669"/>
      <c r="G98" s="669"/>
      <c r="H98" s="669"/>
      <c r="I98" s="774"/>
      <c r="J98" s="411" t="s">
        <v>461</v>
      </c>
      <c r="K98" s="412">
        <f>M98/'生產管理報表 7-1 (週)'!$B$142</f>
        <v>0</v>
      </c>
      <c r="L98" s="411" t="s">
        <v>462</v>
      </c>
      <c r="M98" s="383">
        <f>SUM(M93:M97)</f>
        <v>0</v>
      </c>
      <c r="N98" s="744"/>
      <c r="O98" s="745"/>
      <c r="P98" s="746"/>
      <c r="S98" s="403"/>
      <c r="V98" s="281"/>
      <c r="W98" s="281"/>
      <c r="X98" s="281"/>
      <c r="Y98" s="281"/>
      <c r="Z98" s="281"/>
      <c r="AA98" s="281"/>
      <c r="AB98" s="281"/>
      <c r="AC98" s="281"/>
      <c r="AD98" s="281"/>
      <c r="AE98" s="281"/>
      <c r="AF98" s="281"/>
      <c r="AG98" s="281"/>
      <c r="AH98" s="281"/>
      <c r="AI98" s="281"/>
      <c r="AJ98" s="281"/>
      <c r="AK98" s="281"/>
      <c r="AL98" s="281"/>
      <c r="AM98" s="281"/>
      <c r="AN98" s="281"/>
      <c r="AO98" s="281"/>
      <c r="AP98" s="281"/>
      <c r="AQ98" s="281"/>
      <c r="AR98" s="281"/>
      <c r="AS98" s="281"/>
      <c r="AT98" s="281"/>
      <c r="AU98" s="281"/>
      <c r="AV98" s="281"/>
      <c r="AW98" s="281"/>
      <c r="AX98" s="281"/>
      <c r="AY98" s="281"/>
      <c r="AZ98" s="281"/>
      <c r="BA98" s="281"/>
      <c r="BB98" s="281"/>
      <c r="BC98" s="281"/>
      <c r="BD98" s="281"/>
      <c r="BE98" s="281"/>
      <c r="BF98" s="281"/>
      <c r="BG98" s="281"/>
      <c r="BH98" s="281"/>
      <c r="BI98" s="281"/>
      <c r="BJ98" s="281"/>
      <c r="BK98" s="281"/>
      <c r="BL98" s="281"/>
      <c r="BM98" s="281"/>
      <c r="BN98" s="281"/>
      <c r="BO98" s="281"/>
      <c r="BP98" s="281"/>
      <c r="BQ98" s="281"/>
      <c r="BR98" s="281"/>
      <c r="BS98" s="281"/>
      <c r="BT98" s="281"/>
      <c r="BU98" s="281"/>
      <c r="BV98" s="281"/>
      <c r="BW98" s="281"/>
    </row>
    <row r="99" spans="1:75" ht="15.75" customHeight="1" thickTop="1"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301"/>
      <c r="O99" s="301"/>
      <c r="P99" s="301"/>
      <c r="S99" s="404"/>
      <c r="V99" s="281"/>
      <c r="W99" s="281"/>
      <c r="X99" s="281"/>
      <c r="Y99" s="281"/>
      <c r="Z99" s="281"/>
      <c r="AA99" s="281"/>
      <c r="AB99" s="281"/>
      <c r="AC99" s="281"/>
      <c r="AD99" s="281"/>
      <c r="AE99" s="281"/>
      <c r="AF99" s="281"/>
      <c r="AG99" s="281"/>
      <c r="AH99" s="281"/>
      <c r="AI99" s="281"/>
      <c r="AJ99" s="281"/>
      <c r="AK99" s="281"/>
      <c r="AL99" s="281"/>
      <c r="AM99" s="281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  <c r="BC99" s="281"/>
      <c r="BD99" s="281"/>
      <c r="BE99" s="281"/>
      <c r="BF99" s="281"/>
      <c r="BG99" s="281"/>
      <c r="BH99" s="281"/>
      <c r="BI99" s="281"/>
      <c r="BJ99" s="281"/>
      <c r="BK99" s="281"/>
      <c r="BL99" s="281"/>
      <c r="BM99" s="281"/>
      <c r="BN99" s="281"/>
      <c r="BO99" s="281"/>
      <c r="BP99" s="281"/>
      <c r="BQ99" s="281"/>
      <c r="BR99" s="281"/>
      <c r="BS99" s="281"/>
      <c r="BT99" s="281"/>
      <c r="BU99" s="281"/>
      <c r="BV99" s="281"/>
      <c r="BW99" s="281"/>
    </row>
    <row r="100" spans="1:75" ht="15.75" customHeight="1">
      <c r="A100" s="653" t="s">
        <v>449</v>
      </c>
      <c r="B100" s="654"/>
      <c r="C100" s="302" t="s">
        <v>358</v>
      </c>
      <c r="D100" s="676" t="s">
        <v>359</v>
      </c>
      <c r="E100" s="677"/>
      <c r="F100" s="678"/>
      <c r="G100" s="676" t="s">
        <v>452</v>
      </c>
      <c r="H100" s="677"/>
      <c r="I100" s="678"/>
      <c r="J100" s="304" t="s">
        <v>453</v>
      </c>
      <c r="K100" s="304" t="s">
        <v>23</v>
      </c>
      <c r="L100" s="304" t="s">
        <v>454</v>
      </c>
      <c r="M100" s="304" t="s">
        <v>421</v>
      </c>
      <c r="N100" s="305" t="s">
        <v>455</v>
      </c>
      <c r="O100" s="747" t="s">
        <v>364</v>
      </c>
      <c r="P100" s="748"/>
      <c r="S100" s="403"/>
      <c r="V100" s="281"/>
      <c r="W100" s="281"/>
      <c r="X100" s="281"/>
      <c r="Y100" s="281"/>
      <c r="Z100" s="281"/>
      <c r="AA100" s="281"/>
      <c r="AB100" s="281"/>
      <c r="AC100" s="281"/>
      <c r="AD100" s="281"/>
      <c r="AE100" s="281"/>
      <c r="AF100" s="281"/>
      <c r="AG100" s="281"/>
      <c r="AH100" s="281"/>
      <c r="AI100" s="281"/>
      <c r="AJ100" s="281"/>
    </row>
    <row r="101" spans="1:75" ht="20.100000000000001" customHeight="1">
      <c r="A101" s="766">
        <v>2</v>
      </c>
      <c r="B101" s="769" t="s">
        <v>463</v>
      </c>
      <c r="C101" s="306">
        <v>1</v>
      </c>
      <c r="D101" s="287"/>
      <c r="E101" s="288"/>
      <c r="F101" s="289"/>
      <c r="G101" s="287"/>
      <c r="H101" s="288"/>
      <c r="I101" s="289"/>
      <c r="J101" s="307"/>
      <c r="K101" s="308"/>
      <c r="L101" s="307"/>
      <c r="M101" s="309">
        <f t="shared" ref="M101:M105" si="10">L101*J101</f>
        <v>0</v>
      </c>
      <c r="N101" s="310"/>
      <c r="O101" s="749"/>
      <c r="P101" s="750"/>
      <c r="S101" s="404"/>
      <c r="V101" s="281"/>
      <c r="W101" s="281"/>
      <c r="X101" s="281"/>
      <c r="Y101" s="281"/>
      <c r="Z101" s="281"/>
      <c r="AA101" s="281"/>
      <c r="AB101" s="281"/>
      <c r="AC101" s="281"/>
      <c r="AD101" s="281"/>
      <c r="AE101" s="281"/>
      <c r="AF101" s="281"/>
      <c r="AG101" s="281"/>
      <c r="AH101" s="281"/>
      <c r="AI101" s="281"/>
      <c r="AJ101" s="281"/>
    </row>
    <row r="102" spans="1:75" ht="20.100000000000001" customHeight="1">
      <c r="A102" s="767"/>
      <c r="B102" s="770"/>
      <c r="C102" s="306">
        <v>2</v>
      </c>
      <c r="D102" s="287"/>
      <c r="E102" s="288"/>
      <c r="F102" s="289"/>
      <c r="G102" s="287"/>
      <c r="H102" s="288"/>
      <c r="I102" s="289"/>
      <c r="J102" s="307"/>
      <c r="K102" s="308"/>
      <c r="L102" s="307"/>
      <c r="M102" s="309">
        <f t="shared" si="10"/>
        <v>0</v>
      </c>
      <c r="N102" s="310"/>
      <c r="O102" s="749"/>
      <c r="P102" s="750"/>
      <c r="S102" s="403"/>
      <c r="V102" s="281"/>
      <c r="W102" s="281"/>
      <c r="X102" s="281"/>
      <c r="Y102" s="281"/>
      <c r="Z102" s="281"/>
      <c r="AA102" s="281"/>
      <c r="AB102" s="281"/>
      <c r="AC102" s="281"/>
      <c r="AD102" s="281"/>
      <c r="AE102" s="281"/>
      <c r="AF102" s="281"/>
      <c r="AG102" s="281"/>
      <c r="AH102" s="281"/>
      <c r="AI102" s="281"/>
      <c r="AJ102" s="281"/>
    </row>
    <row r="103" spans="1:75" ht="20.100000000000001" customHeight="1">
      <c r="A103" s="767"/>
      <c r="B103" s="770"/>
      <c r="C103" s="306">
        <v>3</v>
      </c>
      <c r="D103" s="287"/>
      <c r="E103" s="288"/>
      <c r="F103" s="289"/>
      <c r="G103" s="287"/>
      <c r="H103" s="288"/>
      <c r="I103" s="289"/>
      <c r="J103" s="307"/>
      <c r="K103" s="308"/>
      <c r="L103" s="307"/>
      <c r="M103" s="309">
        <f t="shared" si="10"/>
        <v>0</v>
      </c>
      <c r="N103" s="310"/>
      <c r="O103" s="749"/>
      <c r="P103" s="750"/>
      <c r="S103" s="404"/>
      <c r="V103" s="281"/>
      <c r="W103" s="281"/>
      <c r="X103" s="281"/>
      <c r="Y103" s="281"/>
      <c r="Z103" s="281"/>
      <c r="AA103" s="281"/>
      <c r="AB103" s="281"/>
      <c r="AC103" s="281"/>
      <c r="AD103" s="281"/>
      <c r="AE103" s="281"/>
      <c r="AF103" s="281"/>
      <c r="AG103" s="281"/>
      <c r="AH103" s="281"/>
    </row>
    <row r="104" spans="1:75" ht="20.100000000000001" customHeight="1">
      <c r="A104" s="767"/>
      <c r="B104" s="770"/>
      <c r="C104" s="306">
        <v>4</v>
      </c>
      <c r="D104" s="287"/>
      <c r="E104" s="288"/>
      <c r="F104" s="289"/>
      <c r="G104" s="287"/>
      <c r="H104" s="288"/>
      <c r="I104" s="289"/>
      <c r="J104" s="307"/>
      <c r="K104" s="308"/>
      <c r="L104" s="307"/>
      <c r="M104" s="309">
        <f t="shared" si="10"/>
        <v>0</v>
      </c>
      <c r="N104" s="310"/>
      <c r="O104" s="749"/>
      <c r="P104" s="750"/>
      <c r="S104" s="403"/>
      <c r="V104" s="281"/>
      <c r="W104" s="281"/>
      <c r="X104" s="281"/>
      <c r="Y104" s="281"/>
      <c r="Z104" s="281"/>
      <c r="AA104" s="281"/>
      <c r="AB104" s="281"/>
      <c r="AC104" s="281"/>
      <c r="AD104" s="281"/>
      <c r="AE104" s="281"/>
      <c r="AF104" s="281"/>
      <c r="AG104" s="281"/>
      <c r="AH104" s="281"/>
    </row>
    <row r="105" spans="1:75" ht="20.100000000000001" customHeight="1" thickBot="1">
      <c r="A105" s="767"/>
      <c r="B105" s="770"/>
      <c r="C105" s="312">
        <v>5</v>
      </c>
      <c r="D105" s="294"/>
      <c r="E105" s="295"/>
      <c r="F105" s="296"/>
      <c r="G105" s="294"/>
      <c r="H105" s="295"/>
      <c r="I105" s="296"/>
      <c r="J105" s="313"/>
      <c r="K105" s="314"/>
      <c r="L105" s="313"/>
      <c r="M105" s="315">
        <f t="shared" si="10"/>
        <v>0</v>
      </c>
      <c r="N105" s="316"/>
      <c r="O105" s="749"/>
      <c r="P105" s="750"/>
      <c r="V105" s="281"/>
      <c r="W105" s="281"/>
      <c r="X105" s="281"/>
      <c r="Y105" s="281"/>
      <c r="Z105" s="281"/>
      <c r="AA105" s="281"/>
      <c r="AB105" s="281"/>
      <c r="AC105" s="281"/>
      <c r="AD105" s="281"/>
      <c r="AE105" s="281"/>
      <c r="AF105" s="281"/>
      <c r="AG105" s="281"/>
      <c r="AH105" s="281"/>
    </row>
    <row r="106" spans="1:75" ht="15.75" customHeight="1" thickTop="1" thickBot="1">
      <c r="A106" s="768"/>
      <c r="B106" s="771"/>
      <c r="C106" s="668"/>
      <c r="D106" s="669"/>
      <c r="E106" s="669"/>
      <c r="F106" s="669"/>
      <c r="G106" s="669"/>
      <c r="H106" s="669"/>
      <c r="I106" s="774"/>
      <c r="J106" s="411" t="s">
        <v>461</v>
      </c>
      <c r="K106" s="412">
        <f>M106/'生產管理報表 7-1 (週)'!$B$142</f>
        <v>0</v>
      </c>
      <c r="L106" s="411" t="s">
        <v>462</v>
      </c>
      <c r="M106" s="300">
        <f>SUM(M101:M105)</f>
        <v>0</v>
      </c>
      <c r="N106" s="751"/>
      <c r="O106" s="752"/>
      <c r="P106" s="753"/>
      <c r="V106" s="281"/>
      <c r="W106" s="281"/>
      <c r="X106" s="281"/>
      <c r="Y106" s="281"/>
      <c r="Z106" s="281"/>
      <c r="AA106" s="281"/>
      <c r="AB106" s="281"/>
      <c r="AC106" s="281"/>
      <c r="AD106" s="281"/>
      <c r="AE106" s="281"/>
      <c r="AF106" s="281"/>
      <c r="AG106" s="281"/>
      <c r="AH106" s="281"/>
    </row>
    <row r="107" spans="1:75" ht="15.75" customHeight="1" thickTop="1"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317"/>
      <c r="O107" s="317"/>
      <c r="P107" s="317"/>
      <c r="V107" s="281"/>
      <c r="W107" s="281"/>
      <c r="X107" s="281"/>
      <c r="Y107" s="281"/>
      <c r="Z107" s="281"/>
      <c r="AA107" s="281"/>
      <c r="AB107" s="281"/>
      <c r="AC107" s="281"/>
      <c r="AD107" s="281"/>
      <c r="AE107" s="281"/>
      <c r="AF107" s="281"/>
      <c r="AG107" s="281"/>
      <c r="AH107" s="281"/>
    </row>
    <row r="108" spans="1:75" ht="15.75" customHeight="1">
      <c r="A108" s="653" t="s">
        <v>449</v>
      </c>
      <c r="B108" s="654"/>
      <c r="C108" s="302" t="s">
        <v>358</v>
      </c>
      <c r="D108" s="676" t="s">
        <v>359</v>
      </c>
      <c r="E108" s="677"/>
      <c r="F108" s="678"/>
      <c r="G108" s="676" t="s">
        <v>452</v>
      </c>
      <c r="H108" s="677"/>
      <c r="I108" s="765"/>
      <c r="J108" s="303" t="s">
        <v>453</v>
      </c>
      <c r="K108" s="304" t="s">
        <v>23</v>
      </c>
      <c r="L108" s="304" t="s">
        <v>454</v>
      </c>
      <c r="M108" s="304" t="s">
        <v>421</v>
      </c>
      <c r="N108" s="305" t="s">
        <v>455</v>
      </c>
      <c r="O108" s="759" t="s">
        <v>364</v>
      </c>
      <c r="P108" s="760"/>
      <c r="V108" s="281"/>
      <c r="W108" s="281"/>
      <c r="X108" s="281"/>
      <c r="Y108" s="281"/>
      <c r="Z108" s="281"/>
      <c r="AA108" s="281"/>
      <c r="AB108" s="281"/>
      <c r="AC108" s="281"/>
      <c r="AD108" s="281"/>
      <c r="AE108" s="281"/>
      <c r="AF108" s="281"/>
      <c r="AG108" s="281"/>
      <c r="AH108" s="281"/>
      <c r="AI108" s="281"/>
      <c r="AJ108" s="281"/>
    </row>
    <row r="109" spans="1:75" ht="20.100000000000001" customHeight="1">
      <c r="A109" s="766">
        <v>3</v>
      </c>
      <c r="B109" s="769" t="s">
        <v>464</v>
      </c>
      <c r="C109" s="306">
        <v>1</v>
      </c>
      <c r="D109" s="287"/>
      <c r="E109" s="288"/>
      <c r="F109" s="289"/>
      <c r="G109" s="287"/>
      <c r="H109" s="288"/>
      <c r="I109" s="289"/>
      <c r="J109" s="307"/>
      <c r="K109" s="308"/>
      <c r="L109" s="307"/>
      <c r="M109" s="384">
        <f t="shared" ref="M109:M113" si="11">L109*J109</f>
        <v>0</v>
      </c>
      <c r="N109" s="320"/>
      <c r="O109" s="754"/>
      <c r="P109" s="755"/>
      <c r="V109" s="281"/>
      <c r="W109" s="281"/>
      <c r="X109" s="281"/>
      <c r="Y109" s="281"/>
      <c r="Z109" s="281"/>
      <c r="AA109" s="281"/>
      <c r="AB109" s="281"/>
      <c r="AC109" s="281"/>
      <c r="AD109" s="281"/>
      <c r="AE109" s="281"/>
      <c r="AF109" s="281"/>
      <c r="AG109" s="281"/>
      <c r="AH109" s="281"/>
      <c r="AI109" s="281"/>
      <c r="AJ109" s="281"/>
    </row>
    <row r="110" spans="1:75" ht="20.100000000000001" customHeight="1">
      <c r="A110" s="767"/>
      <c r="B110" s="770"/>
      <c r="C110" s="306">
        <v>2</v>
      </c>
      <c r="D110" s="287"/>
      <c r="E110" s="288"/>
      <c r="F110" s="289"/>
      <c r="G110" s="287"/>
      <c r="H110" s="288"/>
      <c r="I110" s="289"/>
      <c r="J110" s="307"/>
      <c r="K110" s="308"/>
      <c r="L110" s="307"/>
      <c r="M110" s="384">
        <f t="shared" si="11"/>
        <v>0</v>
      </c>
      <c r="N110" s="320"/>
      <c r="O110" s="754"/>
      <c r="P110" s="755"/>
      <c r="V110" s="281"/>
      <c r="W110" s="281"/>
      <c r="X110" s="281"/>
      <c r="Y110" s="281"/>
      <c r="Z110" s="281"/>
      <c r="AA110" s="281"/>
      <c r="AB110" s="281"/>
      <c r="AC110" s="281"/>
      <c r="AD110" s="281"/>
      <c r="AE110" s="281"/>
      <c r="AF110" s="281"/>
      <c r="AG110" s="281"/>
      <c r="AH110" s="281"/>
      <c r="AI110" s="281"/>
      <c r="AJ110" s="281"/>
    </row>
    <row r="111" spans="1:75" ht="20.100000000000001" customHeight="1">
      <c r="A111" s="767"/>
      <c r="B111" s="770"/>
      <c r="C111" s="306">
        <v>3</v>
      </c>
      <c r="D111" s="287"/>
      <c r="E111" s="288"/>
      <c r="F111" s="289"/>
      <c r="G111" s="287"/>
      <c r="H111" s="288"/>
      <c r="I111" s="289"/>
      <c r="J111" s="307"/>
      <c r="K111" s="308"/>
      <c r="L111" s="307"/>
      <c r="M111" s="384">
        <f t="shared" si="11"/>
        <v>0</v>
      </c>
      <c r="N111" s="320"/>
      <c r="O111" s="754"/>
      <c r="P111" s="755"/>
      <c r="V111" s="281"/>
      <c r="W111" s="281"/>
      <c r="X111" s="281"/>
      <c r="Y111" s="281"/>
      <c r="Z111" s="281"/>
      <c r="AA111" s="281"/>
      <c r="AB111" s="281"/>
      <c r="AC111" s="281"/>
      <c r="AD111" s="281"/>
      <c r="AE111" s="281"/>
      <c r="AF111" s="281"/>
      <c r="AG111" s="281"/>
      <c r="AH111" s="281"/>
      <c r="AI111" s="281"/>
      <c r="AJ111" s="281"/>
    </row>
    <row r="112" spans="1:75" ht="20.100000000000001" customHeight="1">
      <c r="A112" s="767"/>
      <c r="B112" s="770"/>
      <c r="C112" s="306">
        <v>4</v>
      </c>
      <c r="D112" s="287"/>
      <c r="E112" s="288"/>
      <c r="F112" s="289"/>
      <c r="G112" s="287"/>
      <c r="H112" s="288"/>
      <c r="I112" s="318"/>
      <c r="J112" s="319"/>
      <c r="K112" s="308"/>
      <c r="L112" s="307"/>
      <c r="M112" s="384">
        <f t="shared" si="11"/>
        <v>0</v>
      </c>
      <c r="N112" s="320"/>
      <c r="O112" s="754"/>
      <c r="P112" s="755"/>
      <c r="V112" s="281"/>
      <c r="W112" s="281"/>
      <c r="X112" s="281"/>
      <c r="Y112" s="281"/>
      <c r="Z112" s="281"/>
      <c r="AA112" s="281"/>
      <c r="AB112" s="281"/>
      <c r="AC112" s="281"/>
      <c r="AD112" s="281"/>
      <c r="AE112" s="281"/>
      <c r="AF112" s="281"/>
      <c r="AG112" s="281"/>
      <c r="AH112" s="281"/>
      <c r="AI112" s="281"/>
      <c r="AJ112" s="281"/>
    </row>
    <row r="113" spans="1:75" ht="20.100000000000001" customHeight="1" thickBot="1">
      <c r="A113" s="767"/>
      <c r="B113" s="770"/>
      <c r="C113" s="312">
        <v>5</v>
      </c>
      <c r="D113" s="294"/>
      <c r="E113" s="295"/>
      <c r="F113" s="296"/>
      <c r="G113" s="294"/>
      <c r="H113" s="295"/>
      <c r="I113" s="321"/>
      <c r="J113" s="322"/>
      <c r="K113" s="314"/>
      <c r="L113" s="323"/>
      <c r="M113" s="384">
        <f t="shared" si="11"/>
        <v>0</v>
      </c>
      <c r="N113" s="320"/>
      <c r="O113" s="754"/>
      <c r="P113" s="755"/>
      <c r="V113" s="281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</row>
    <row r="114" spans="1:75" ht="15.75" customHeight="1" thickTop="1" thickBot="1">
      <c r="A114" s="768"/>
      <c r="B114" s="771"/>
      <c r="C114" s="668"/>
      <c r="D114" s="669"/>
      <c r="E114" s="669"/>
      <c r="F114" s="669"/>
      <c r="G114" s="669"/>
      <c r="H114" s="669"/>
      <c r="I114" s="774"/>
      <c r="J114" s="413" t="s">
        <v>461</v>
      </c>
      <c r="K114" s="412">
        <f>M114/'生產管理報表 7-1 (週)'!$B$142</f>
        <v>0</v>
      </c>
      <c r="L114" s="413" t="s">
        <v>462</v>
      </c>
      <c r="M114" s="385">
        <f>SUM(M109:M113)</f>
        <v>0</v>
      </c>
      <c r="N114" s="756"/>
      <c r="O114" s="757"/>
      <c r="P114" s="758"/>
      <c r="V114" s="281"/>
      <c r="W114" s="281"/>
      <c r="X114" s="281"/>
      <c r="Y114" s="281"/>
      <c r="Z114" s="281"/>
      <c r="AA114" s="281"/>
      <c r="AB114" s="281"/>
      <c r="AC114" s="281"/>
      <c r="AD114" s="281"/>
      <c r="AE114" s="281"/>
      <c r="AF114" s="281"/>
      <c r="AG114" s="281"/>
      <c r="AH114" s="281"/>
      <c r="AI114" s="281"/>
      <c r="AJ114" s="281"/>
    </row>
    <row r="115" spans="1:75" ht="15.75" customHeight="1" thickTop="1">
      <c r="A115" s="784" t="s">
        <v>563</v>
      </c>
      <c r="B115" s="784"/>
      <c r="C115" s="784"/>
      <c r="D115" s="784"/>
      <c r="E115" s="784"/>
      <c r="F115" s="784"/>
      <c r="G115" s="784"/>
      <c r="H115" s="784"/>
      <c r="I115" s="784"/>
      <c r="J115" s="784"/>
      <c r="K115" s="784"/>
      <c r="L115" s="784"/>
      <c r="M115" s="784"/>
    </row>
    <row r="116" spans="1:75" s="141" customFormat="1" ht="15.75" customHeight="1">
      <c r="A116" s="685"/>
      <c r="B116" s="685"/>
      <c r="C116" s="685"/>
      <c r="D116" s="685"/>
      <c r="E116" s="685"/>
      <c r="F116" s="685"/>
      <c r="G116" s="685"/>
      <c r="H116" s="685"/>
      <c r="I116" s="685"/>
      <c r="J116" s="685"/>
      <c r="K116" s="685"/>
      <c r="L116" s="685"/>
      <c r="M116" s="685"/>
    </row>
    <row r="117" spans="1:75" ht="15.75" customHeight="1">
      <c r="A117" s="686" t="s">
        <v>449</v>
      </c>
      <c r="B117" s="679">
        <v>1</v>
      </c>
      <c r="C117" s="680"/>
      <c r="D117" s="679">
        <v>2</v>
      </c>
      <c r="E117" s="680"/>
      <c r="F117" s="679">
        <v>3</v>
      </c>
      <c r="G117" s="680"/>
      <c r="H117" s="653">
        <v>4</v>
      </c>
      <c r="I117" s="654"/>
      <c r="J117" s="653">
        <v>5</v>
      </c>
      <c r="K117" s="654"/>
      <c r="L117" s="653">
        <v>6</v>
      </c>
      <c r="M117" s="654"/>
      <c r="N117" s="653">
        <v>7</v>
      </c>
      <c r="O117" s="654"/>
      <c r="P117" s="653">
        <v>8</v>
      </c>
      <c r="Q117" s="654"/>
    </row>
    <row r="118" spans="1:75" ht="15.75" customHeight="1">
      <c r="A118" s="687"/>
      <c r="B118" s="681" t="s">
        <v>417</v>
      </c>
      <c r="C118" s="682"/>
      <c r="D118" s="681" t="s">
        <v>450</v>
      </c>
      <c r="E118" s="682"/>
      <c r="F118" s="681" t="s">
        <v>419</v>
      </c>
      <c r="G118" s="682"/>
      <c r="H118" s="683" t="s">
        <v>428</v>
      </c>
      <c r="I118" s="684"/>
      <c r="J118" s="683" t="s">
        <v>424</v>
      </c>
      <c r="K118" s="684"/>
      <c r="L118" s="683" t="s">
        <v>425</v>
      </c>
      <c r="M118" s="684"/>
      <c r="N118" s="683" t="s">
        <v>426</v>
      </c>
      <c r="O118" s="684"/>
      <c r="P118" s="782" t="s">
        <v>451</v>
      </c>
      <c r="Q118" s="783"/>
    </row>
    <row r="120" spans="1:75" s="285" customFormat="1" ht="15.75" customHeight="1">
      <c r="A120" s="653" t="s">
        <v>449</v>
      </c>
      <c r="B120" s="654"/>
      <c r="C120" s="284" t="s">
        <v>358</v>
      </c>
      <c r="D120" s="775" t="s">
        <v>359</v>
      </c>
      <c r="E120" s="677"/>
      <c r="F120" s="765"/>
      <c r="G120" s="776" t="s">
        <v>452</v>
      </c>
      <c r="H120" s="777"/>
      <c r="I120" s="778"/>
      <c r="J120" s="284" t="s">
        <v>453</v>
      </c>
      <c r="K120" s="284" t="s">
        <v>23</v>
      </c>
      <c r="L120" s="284" t="s">
        <v>454</v>
      </c>
      <c r="M120" s="284" t="s">
        <v>421</v>
      </c>
      <c r="N120" s="284" t="s">
        <v>455</v>
      </c>
      <c r="O120" s="779" t="s">
        <v>364</v>
      </c>
      <c r="P120" s="780"/>
    </row>
    <row r="121" spans="1:75" ht="20.100000000000001" customHeight="1">
      <c r="A121" s="766">
        <v>1</v>
      </c>
      <c r="B121" s="769" t="s">
        <v>456</v>
      </c>
      <c r="C121" s="286">
        <v>1</v>
      </c>
      <c r="D121" s="287"/>
      <c r="E121" s="288"/>
      <c r="F121" s="288"/>
      <c r="G121" s="287"/>
      <c r="H121" s="288"/>
      <c r="I121" s="289"/>
      <c r="J121" s="286"/>
      <c r="K121" s="292"/>
      <c r="L121" s="286"/>
      <c r="M121" s="381">
        <f>L121*J121</f>
        <v>0</v>
      </c>
      <c r="N121" s="293"/>
      <c r="O121" s="704"/>
      <c r="P121" s="705"/>
      <c r="S121" s="404"/>
      <c r="T121" s="403"/>
    </row>
    <row r="122" spans="1:75" ht="20.100000000000001" customHeight="1">
      <c r="A122" s="767"/>
      <c r="B122" s="770"/>
      <c r="C122" s="286">
        <v>2</v>
      </c>
      <c r="D122" s="287"/>
      <c r="E122" s="288"/>
      <c r="F122" s="289"/>
      <c r="G122" s="287"/>
      <c r="H122" s="288"/>
      <c r="I122" s="289"/>
      <c r="J122" s="286"/>
      <c r="K122" s="292"/>
      <c r="L122" s="286"/>
      <c r="M122" s="381">
        <f t="shared" ref="M122:M125" si="12">L122*J122</f>
        <v>0</v>
      </c>
      <c r="N122" s="293"/>
      <c r="O122" s="781"/>
      <c r="P122" s="755"/>
      <c r="S122" s="403"/>
      <c r="T122" s="403"/>
      <c r="V122" s="281"/>
      <c r="W122" s="281"/>
      <c r="X122" s="281"/>
      <c r="Y122" s="281"/>
      <c r="Z122" s="281"/>
      <c r="AA122" s="281"/>
      <c r="AB122" s="281"/>
      <c r="AC122" s="281"/>
      <c r="AD122" s="281"/>
      <c r="AE122" s="281"/>
      <c r="AF122" s="281"/>
      <c r="AG122" s="281"/>
      <c r="AH122" s="281"/>
      <c r="AI122" s="281"/>
      <c r="AJ122" s="281"/>
      <c r="AK122" s="281"/>
      <c r="AL122" s="281"/>
      <c r="AM122" s="281"/>
      <c r="AN122" s="281"/>
      <c r="AO122" s="281"/>
      <c r="AP122" s="281"/>
      <c r="AQ122" s="281"/>
      <c r="AR122" s="281"/>
      <c r="AS122" s="281"/>
      <c r="AT122" s="281"/>
      <c r="AU122" s="281"/>
      <c r="AV122" s="281"/>
      <c r="AW122" s="281"/>
      <c r="AX122" s="281"/>
      <c r="AY122" s="281"/>
      <c r="AZ122" s="281"/>
      <c r="BA122" s="281"/>
      <c r="BB122" s="281"/>
      <c r="BC122" s="281"/>
      <c r="BD122" s="281"/>
      <c r="BE122" s="281"/>
      <c r="BF122" s="281"/>
      <c r="BG122" s="281"/>
      <c r="BH122" s="281"/>
      <c r="BI122" s="281"/>
      <c r="BJ122" s="281"/>
      <c r="BK122" s="281"/>
      <c r="BL122" s="281"/>
      <c r="BM122" s="281"/>
      <c r="BN122" s="281"/>
      <c r="BO122" s="281"/>
      <c r="BP122" s="281"/>
      <c r="BQ122" s="281"/>
      <c r="BR122" s="281"/>
      <c r="BS122" s="281"/>
      <c r="BT122" s="281"/>
      <c r="BU122" s="281"/>
      <c r="BV122" s="281"/>
      <c r="BW122" s="281"/>
    </row>
    <row r="123" spans="1:75" ht="20.100000000000001" customHeight="1">
      <c r="A123" s="767"/>
      <c r="B123" s="770"/>
      <c r="C123" s="286">
        <v>3</v>
      </c>
      <c r="D123" s="287"/>
      <c r="E123" s="288"/>
      <c r="F123" s="289"/>
      <c r="G123" s="287"/>
      <c r="H123" s="288"/>
      <c r="I123" s="289"/>
      <c r="J123" s="286"/>
      <c r="K123" s="292"/>
      <c r="L123" s="286"/>
      <c r="M123" s="381">
        <f t="shared" si="12"/>
        <v>0</v>
      </c>
      <c r="N123" s="293"/>
      <c r="O123" s="781"/>
      <c r="P123" s="755"/>
      <c r="S123" s="404"/>
      <c r="T123" s="403"/>
      <c r="V123" s="281"/>
      <c r="W123" s="281"/>
      <c r="X123" s="281"/>
      <c r="Y123" s="281"/>
      <c r="Z123" s="281"/>
      <c r="AA123" s="281"/>
      <c r="AB123" s="281"/>
      <c r="AC123" s="281"/>
      <c r="AD123" s="281"/>
      <c r="AE123" s="281"/>
      <c r="AF123" s="281"/>
      <c r="AG123" s="281"/>
      <c r="AH123" s="281"/>
      <c r="AI123" s="281"/>
      <c r="AJ123" s="281"/>
      <c r="AK123" s="281"/>
      <c r="AL123" s="281"/>
      <c r="AM123" s="281"/>
      <c r="AN123" s="281"/>
      <c r="AO123" s="281"/>
      <c r="AP123" s="281"/>
      <c r="AQ123" s="281"/>
      <c r="AR123" s="281"/>
      <c r="AS123" s="281"/>
      <c r="AT123" s="281"/>
      <c r="AU123" s="281"/>
      <c r="AV123" s="281"/>
      <c r="AW123" s="281"/>
      <c r="AX123" s="281"/>
      <c r="AY123" s="281"/>
      <c r="AZ123" s="281"/>
      <c r="BA123" s="281"/>
      <c r="BB123" s="281"/>
      <c r="BC123" s="281"/>
      <c r="BD123" s="281"/>
      <c r="BE123" s="281"/>
      <c r="BF123" s="281"/>
      <c r="BG123" s="281"/>
      <c r="BH123" s="281"/>
      <c r="BI123" s="281"/>
      <c r="BJ123" s="281"/>
      <c r="BK123" s="281"/>
      <c r="BL123" s="281"/>
      <c r="BM123" s="281"/>
      <c r="BN123" s="281"/>
      <c r="BO123" s="281"/>
      <c r="BP123" s="281"/>
      <c r="BQ123" s="281"/>
      <c r="BR123" s="281"/>
      <c r="BS123" s="281"/>
      <c r="BT123" s="281"/>
      <c r="BU123" s="281"/>
      <c r="BV123" s="281"/>
      <c r="BW123" s="281"/>
    </row>
    <row r="124" spans="1:75" ht="20.100000000000001" customHeight="1">
      <c r="A124" s="767"/>
      <c r="B124" s="770"/>
      <c r="C124" s="286">
        <v>4</v>
      </c>
      <c r="D124" s="287"/>
      <c r="E124" s="288"/>
      <c r="F124" s="289"/>
      <c r="G124" s="287"/>
      <c r="H124" s="288"/>
      <c r="I124" s="289"/>
      <c r="J124" s="286"/>
      <c r="K124" s="292"/>
      <c r="L124" s="286"/>
      <c r="M124" s="381">
        <f t="shared" si="12"/>
        <v>0</v>
      </c>
      <c r="N124" s="293"/>
      <c r="O124" s="781"/>
      <c r="P124" s="755"/>
      <c r="S124" s="403"/>
      <c r="T124" s="403"/>
      <c r="V124" s="281"/>
      <c r="W124" s="281"/>
      <c r="X124" s="281"/>
      <c r="Y124" s="281"/>
      <c r="Z124" s="281"/>
      <c r="AA124" s="281"/>
      <c r="AB124" s="281"/>
      <c r="AC124" s="281"/>
      <c r="AD124" s="281"/>
      <c r="AE124" s="281"/>
      <c r="AF124" s="281"/>
      <c r="AG124" s="281"/>
      <c r="AH124" s="281"/>
      <c r="AI124" s="281"/>
      <c r="AJ124" s="281"/>
      <c r="AK124" s="281"/>
      <c r="AL124" s="281"/>
      <c r="AM124" s="281"/>
      <c r="AN124" s="281"/>
      <c r="AO124" s="281"/>
      <c r="AP124" s="281"/>
      <c r="AQ124" s="281"/>
      <c r="AR124" s="281"/>
      <c r="AS124" s="281"/>
      <c r="AT124" s="281"/>
      <c r="AU124" s="281"/>
      <c r="AV124" s="281"/>
      <c r="AW124" s="281"/>
      <c r="AX124" s="281"/>
      <c r="AY124" s="281"/>
      <c r="AZ124" s="281"/>
      <c r="BA124" s="281"/>
      <c r="BB124" s="281"/>
      <c r="BC124" s="281"/>
      <c r="BD124" s="281"/>
      <c r="BE124" s="281"/>
      <c r="BF124" s="281"/>
      <c r="BG124" s="281"/>
      <c r="BH124" s="281"/>
      <c r="BI124" s="281"/>
      <c r="BJ124" s="281"/>
      <c r="BK124" s="281"/>
      <c r="BL124" s="281"/>
      <c r="BM124" s="281"/>
      <c r="BN124" s="281"/>
      <c r="BO124" s="281"/>
      <c r="BP124" s="281"/>
      <c r="BQ124" s="281"/>
      <c r="BR124" s="281"/>
      <c r="BS124" s="281"/>
      <c r="BT124" s="281"/>
      <c r="BU124" s="281"/>
      <c r="BV124" s="281"/>
      <c r="BW124" s="281"/>
    </row>
    <row r="125" spans="1:75" ht="20.100000000000001" customHeight="1" thickBot="1">
      <c r="A125" s="767"/>
      <c r="B125" s="770"/>
      <c r="C125" s="286">
        <v>5</v>
      </c>
      <c r="D125" s="294"/>
      <c r="E125" s="295"/>
      <c r="F125" s="296"/>
      <c r="G125" s="287"/>
      <c r="H125" s="288"/>
      <c r="I125" s="318"/>
      <c r="J125" s="297"/>
      <c r="K125" s="298"/>
      <c r="L125" s="297"/>
      <c r="M125" s="382">
        <f t="shared" si="12"/>
        <v>0</v>
      </c>
      <c r="N125" s="293"/>
      <c r="O125" s="781"/>
      <c r="P125" s="755"/>
      <c r="S125" s="404"/>
      <c r="T125" s="403"/>
      <c r="V125" s="281"/>
      <c r="W125" s="281"/>
      <c r="X125" s="281"/>
      <c r="Y125" s="281"/>
      <c r="Z125" s="281"/>
      <c r="AA125" s="281"/>
      <c r="AB125" s="281"/>
      <c r="AC125" s="281"/>
      <c r="AD125" s="281"/>
      <c r="AE125" s="281"/>
      <c r="AF125" s="281"/>
      <c r="AG125" s="281"/>
      <c r="AH125" s="281"/>
      <c r="AI125" s="281"/>
      <c r="AJ125" s="281"/>
      <c r="AK125" s="281"/>
      <c r="AL125" s="281"/>
      <c r="AM125" s="281"/>
      <c r="AN125" s="281"/>
      <c r="AO125" s="281"/>
      <c r="AP125" s="281"/>
      <c r="AQ125" s="281"/>
      <c r="AR125" s="281"/>
      <c r="AS125" s="281"/>
      <c r="AT125" s="281"/>
      <c r="AU125" s="281"/>
      <c r="AV125" s="281"/>
      <c r="AW125" s="281"/>
      <c r="AX125" s="281"/>
      <c r="AY125" s="281"/>
      <c r="AZ125" s="281"/>
      <c r="BA125" s="281"/>
      <c r="BB125" s="281"/>
      <c r="BC125" s="281"/>
      <c r="BD125" s="281"/>
      <c r="BE125" s="281"/>
      <c r="BF125" s="281"/>
      <c r="BG125" s="281"/>
      <c r="BH125" s="281"/>
      <c r="BI125" s="281"/>
      <c r="BJ125" s="281"/>
      <c r="BK125" s="281"/>
      <c r="BL125" s="281"/>
      <c r="BM125" s="281"/>
      <c r="BN125" s="281"/>
      <c r="BO125" s="281"/>
      <c r="BP125" s="281"/>
      <c r="BQ125" s="281"/>
      <c r="BR125" s="281"/>
      <c r="BS125" s="281"/>
      <c r="BT125" s="281"/>
      <c r="BU125" s="281"/>
      <c r="BV125" s="281"/>
      <c r="BW125" s="281"/>
    </row>
    <row r="126" spans="1:75" ht="15.75" customHeight="1" thickTop="1" thickBot="1">
      <c r="A126" s="768"/>
      <c r="B126" s="771"/>
      <c r="C126" s="668"/>
      <c r="D126" s="669"/>
      <c r="E126" s="669"/>
      <c r="F126" s="669"/>
      <c r="G126" s="669"/>
      <c r="H126" s="669"/>
      <c r="I126" s="774"/>
      <c r="J126" s="411" t="s">
        <v>461</v>
      </c>
      <c r="K126" s="412">
        <f>M126/'生產管理報表 7-1 (週)'!$B$153</f>
        <v>0</v>
      </c>
      <c r="L126" s="411" t="s">
        <v>462</v>
      </c>
      <c r="M126" s="383">
        <f>SUM(M121:M125)</f>
        <v>0</v>
      </c>
      <c r="N126" s="744"/>
      <c r="O126" s="745"/>
      <c r="P126" s="746"/>
      <c r="S126" s="403"/>
      <c r="V126" s="281"/>
      <c r="W126" s="281"/>
      <c r="X126" s="281"/>
      <c r="Y126" s="281"/>
      <c r="Z126" s="281"/>
      <c r="AA126" s="281"/>
      <c r="AB126" s="281"/>
      <c r="AC126" s="281"/>
      <c r="AD126" s="281"/>
      <c r="AE126" s="281"/>
      <c r="AF126" s="281"/>
      <c r="AG126" s="281"/>
      <c r="AH126" s="281"/>
      <c r="AI126" s="281"/>
      <c r="AJ126" s="281"/>
      <c r="AK126" s="281"/>
      <c r="AL126" s="281"/>
      <c r="AM126" s="281"/>
      <c r="AN126" s="281"/>
      <c r="AO126" s="281"/>
      <c r="AP126" s="281"/>
      <c r="AQ126" s="281"/>
      <c r="AR126" s="281"/>
      <c r="AS126" s="281"/>
      <c r="AT126" s="281"/>
      <c r="AU126" s="281"/>
      <c r="AV126" s="281"/>
      <c r="AW126" s="281"/>
      <c r="AX126" s="281"/>
      <c r="AY126" s="281"/>
      <c r="AZ126" s="281"/>
      <c r="BA126" s="281"/>
      <c r="BB126" s="281"/>
      <c r="BC126" s="281"/>
      <c r="BD126" s="281"/>
      <c r="BE126" s="281"/>
      <c r="BF126" s="281"/>
      <c r="BG126" s="281"/>
      <c r="BH126" s="281"/>
      <c r="BI126" s="281"/>
      <c r="BJ126" s="281"/>
      <c r="BK126" s="281"/>
      <c r="BL126" s="281"/>
      <c r="BM126" s="281"/>
      <c r="BN126" s="281"/>
      <c r="BO126" s="281"/>
      <c r="BP126" s="281"/>
      <c r="BQ126" s="281"/>
      <c r="BR126" s="281"/>
      <c r="BS126" s="281"/>
      <c r="BT126" s="281"/>
      <c r="BU126" s="281"/>
      <c r="BV126" s="281"/>
      <c r="BW126" s="281"/>
    </row>
    <row r="127" spans="1:75" ht="15.75" customHeight="1" thickTop="1"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301"/>
      <c r="O127" s="301"/>
      <c r="P127" s="301"/>
      <c r="S127" s="404"/>
      <c r="V127" s="281"/>
      <c r="W127" s="281"/>
      <c r="X127" s="281"/>
      <c r="Y127" s="281"/>
      <c r="Z127" s="281"/>
      <c r="AA127" s="281"/>
      <c r="AB127" s="281"/>
      <c r="AC127" s="281"/>
      <c r="AD127" s="281"/>
      <c r="AE127" s="281"/>
      <c r="AF127" s="281"/>
      <c r="AG127" s="281"/>
      <c r="AH127" s="281"/>
      <c r="AI127" s="281"/>
      <c r="AJ127" s="281"/>
      <c r="AK127" s="281"/>
      <c r="AL127" s="281"/>
      <c r="AM127" s="281"/>
      <c r="AN127" s="281"/>
      <c r="AO127" s="281"/>
      <c r="AP127" s="281"/>
      <c r="AQ127" s="281"/>
      <c r="AR127" s="281"/>
      <c r="AS127" s="281"/>
      <c r="AT127" s="281"/>
      <c r="AU127" s="281"/>
      <c r="AV127" s="281"/>
      <c r="AW127" s="281"/>
      <c r="AX127" s="281"/>
      <c r="AY127" s="281"/>
      <c r="AZ127" s="281"/>
      <c r="BA127" s="281"/>
      <c r="BB127" s="281"/>
      <c r="BC127" s="281"/>
      <c r="BD127" s="281"/>
      <c r="BE127" s="281"/>
      <c r="BF127" s="281"/>
      <c r="BG127" s="281"/>
      <c r="BH127" s="281"/>
      <c r="BI127" s="281"/>
      <c r="BJ127" s="281"/>
      <c r="BK127" s="281"/>
      <c r="BL127" s="281"/>
      <c r="BM127" s="281"/>
      <c r="BN127" s="281"/>
      <c r="BO127" s="281"/>
      <c r="BP127" s="281"/>
      <c r="BQ127" s="281"/>
      <c r="BR127" s="281"/>
      <c r="BS127" s="281"/>
      <c r="BT127" s="281"/>
      <c r="BU127" s="281"/>
      <c r="BV127" s="281"/>
      <c r="BW127" s="281"/>
    </row>
    <row r="128" spans="1:75" ht="15.75" customHeight="1">
      <c r="A128" s="653" t="s">
        <v>449</v>
      </c>
      <c r="B128" s="654"/>
      <c r="C128" s="302" t="s">
        <v>358</v>
      </c>
      <c r="D128" s="676" t="s">
        <v>359</v>
      </c>
      <c r="E128" s="677"/>
      <c r="F128" s="678"/>
      <c r="G128" s="676" t="s">
        <v>452</v>
      </c>
      <c r="H128" s="677"/>
      <c r="I128" s="678"/>
      <c r="J128" s="304" t="s">
        <v>453</v>
      </c>
      <c r="K128" s="304" t="s">
        <v>23</v>
      </c>
      <c r="L128" s="304" t="s">
        <v>454</v>
      </c>
      <c r="M128" s="304" t="s">
        <v>421</v>
      </c>
      <c r="N128" s="305" t="s">
        <v>455</v>
      </c>
      <c r="O128" s="747" t="s">
        <v>364</v>
      </c>
      <c r="P128" s="748"/>
      <c r="S128" s="403"/>
      <c r="V128" s="281"/>
      <c r="W128" s="281"/>
      <c r="X128" s="281"/>
      <c r="Y128" s="281"/>
      <c r="Z128" s="281"/>
      <c r="AA128" s="281"/>
      <c r="AB128" s="281"/>
      <c r="AC128" s="281"/>
      <c r="AD128" s="281"/>
      <c r="AE128" s="281"/>
      <c r="AF128" s="281"/>
      <c r="AG128" s="281"/>
      <c r="AH128" s="281"/>
      <c r="AI128" s="281"/>
      <c r="AJ128" s="281"/>
    </row>
    <row r="129" spans="1:36" ht="20.100000000000001" customHeight="1">
      <c r="A129" s="766">
        <v>2</v>
      </c>
      <c r="B129" s="769" t="s">
        <v>463</v>
      </c>
      <c r="C129" s="306">
        <v>1</v>
      </c>
      <c r="D129" s="287"/>
      <c r="E129" s="288"/>
      <c r="F129" s="289"/>
      <c r="G129" s="287"/>
      <c r="H129" s="288"/>
      <c r="I129" s="289"/>
      <c r="J129" s="307"/>
      <c r="K129" s="308"/>
      <c r="L129" s="307"/>
      <c r="M129" s="309">
        <f t="shared" ref="M129:M133" si="13">L129*J129</f>
        <v>0</v>
      </c>
      <c r="N129" s="310"/>
      <c r="O129" s="749"/>
      <c r="P129" s="750"/>
      <c r="S129" s="404"/>
      <c r="V129" s="281"/>
      <c r="W129" s="281"/>
      <c r="X129" s="281"/>
      <c r="Y129" s="281"/>
      <c r="Z129" s="281"/>
      <c r="AA129" s="281"/>
      <c r="AB129" s="281"/>
      <c r="AC129" s="281"/>
      <c r="AD129" s="281"/>
      <c r="AE129" s="281"/>
      <c r="AF129" s="281"/>
      <c r="AG129" s="281"/>
      <c r="AH129" s="281"/>
      <c r="AI129" s="281"/>
      <c r="AJ129" s="281"/>
    </row>
    <row r="130" spans="1:36" ht="20.100000000000001" customHeight="1">
      <c r="A130" s="767"/>
      <c r="B130" s="770"/>
      <c r="C130" s="306">
        <v>2</v>
      </c>
      <c r="D130" s="287"/>
      <c r="E130" s="288"/>
      <c r="F130" s="289"/>
      <c r="G130" s="287"/>
      <c r="H130" s="288"/>
      <c r="I130" s="289"/>
      <c r="J130" s="307"/>
      <c r="K130" s="308"/>
      <c r="L130" s="307"/>
      <c r="M130" s="309">
        <f t="shared" si="13"/>
        <v>0</v>
      </c>
      <c r="N130" s="310"/>
      <c r="O130" s="749"/>
      <c r="P130" s="750"/>
      <c r="S130" s="403"/>
      <c r="V130" s="281"/>
      <c r="W130" s="281"/>
      <c r="X130" s="281"/>
      <c r="Y130" s="281"/>
      <c r="Z130" s="281"/>
      <c r="AA130" s="281"/>
      <c r="AB130" s="281"/>
      <c r="AC130" s="281"/>
      <c r="AD130" s="281"/>
      <c r="AE130" s="281"/>
      <c r="AF130" s="281"/>
      <c r="AG130" s="281"/>
      <c r="AH130" s="281"/>
      <c r="AI130" s="281"/>
      <c r="AJ130" s="281"/>
    </row>
    <row r="131" spans="1:36" ht="20.100000000000001" customHeight="1">
      <c r="A131" s="767"/>
      <c r="B131" s="770"/>
      <c r="C131" s="306">
        <v>3</v>
      </c>
      <c r="D131" s="287"/>
      <c r="E131" s="288"/>
      <c r="F131" s="289"/>
      <c r="G131" s="287"/>
      <c r="H131" s="288"/>
      <c r="I131" s="289"/>
      <c r="J131" s="307"/>
      <c r="K131" s="308"/>
      <c r="L131" s="307"/>
      <c r="M131" s="309">
        <f t="shared" si="13"/>
        <v>0</v>
      </c>
      <c r="N131" s="310"/>
      <c r="O131" s="749"/>
      <c r="P131" s="750"/>
      <c r="S131" s="404"/>
      <c r="V131" s="281"/>
      <c r="W131" s="281"/>
      <c r="X131" s="281"/>
      <c r="Y131" s="281"/>
      <c r="Z131" s="281"/>
      <c r="AA131" s="281"/>
      <c r="AB131" s="281"/>
      <c r="AC131" s="281"/>
      <c r="AD131" s="281"/>
      <c r="AE131" s="281"/>
      <c r="AF131" s="281"/>
      <c r="AG131" s="281"/>
      <c r="AH131" s="281"/>
    </row>
    <row r="132" spans="1:36" ht="20.100000000000001" customHeight="1">
      <c r="A132" s="767"/>
      <c r="B132" s="770"/>
      <c r="C132" s="306">
        <v>4</v>
      </c>
      <c r="D132" s="287"/>
      <c r="E132" s="288"/>
      <c r="F132" s="289"/>
      <c r="G132" s="287"/>
      <c r="H132" s="288"/>
      <c r="I132" s="289"/>
      <c r="J132" s="307"/>
      <c r="K132" s="308"/>
      <c r="L132" s="307"/>
      <c r="M132" s="309">
        <f t="shared" si="13"/>
        <v>0</v>
      </c>
      <c r="N132" s="310"/>
      <c r="O132" s="749"/>
      <c r="P132" s="750"/>
      <c r="S132" s="403"/>
      <c r="V132" s="281"/>
      <c r="W132" s="281"/>
      <c r="X132" s="281"/>
      <c r="Y132" s="281"/>
      <c r="Z132" s="281"/>
      <c r="AA132" s="281"/>
      <c r="AB132" s="281"/>
      <c r="AC132" s="281"/>
      <c r="AD132" s="281"/>
      <c r="AE132" s="281"/>
      <c r="AF132" s="281"/>
      <c r="AG132" s="281"/>
      <c r="AH132" s="281"/>
    </row>
    <row r="133" spans="1:36" ht="20.100000000000001" customHeight="1" thickBot="1">
      <c r="A133" s="767"/>
      <c r="B133" s="770"/>
      <c r="C133" s="312">
        <v>5</v>
      </c>
      <c r="D133" s="294"/>
      <c r="E133" s="295"/>
      <c r="F133" s="296"/>
      <c r="G133" s="294"/>
      <c r="H133" s="295"/>
      <c r="I133" s="296"/>
      <c r="J133" s="313"/>
      <c r="K133" s="314"/>
      <c r="L133" s="313"/>
      <c r="M133" s="315">
        <f t="shared" si="13"/>
        <v>0</v>
      </c>
      <c r="N133" s="316"/>
      <c r="O133" s="749"/>
      <c r="P133" s="750"/>
      <c r="V133" s="281"/>
      <c r="W133" s="281"/>
      <c r="X133" s="281"/>
      <c r="Y133" s="281"/>
      <c r="Z133" s="281"/>
      <c r="AA133" s="281"/>
      <c r="AB133" s="281"/>
      <c r="AC133" s="281"/>
      <c r="AD133" s="281"/>
      <c r="AE133" s="281"/>
      <c r="AF133" s="281"/>
      <c r="AG133" s="281"/>
      <c r="AH133" s="281"/>
    </row>
    <row r="134" spans="1:36" ht="15.75" customHeight="1" thickTop="1" thickBot="1">
      <c r="A134" s="768"/>
      <c r="B134" s="771"/>
      <c r="C134" s="668"/>
      <c r="D134" s="669"/>
      <c r="E134" s="669"/>
      <c r="F134" s="669"/>
      <c r="G134" s="669"/>
      <c r="H134" s="669"/>
      <c r="I134" s="774"/>
      <c r="J134" s="411" t="s">
        <v>461</v>
      </c>
      <c r="K134" s="412">
        <f>M134/'生產管理報表 7-1 (週)'!$B$153</f>
        <v>0</v>
      </c>
      <c r="L134" s="411" t="s">
        <v>462</v>
      </c>
      <c r="M134" s="300">
        <f>SUM(M129:M133)</f>
        <v>0</v>
      </c>
      <c r="N134" s="751"/>
      <c r="O134" s="752"/>
      <c r="P134" s="753"/>
      <c r="V134" s="281"/>
      <c r="W134" s="281"/>
      <c r="X134" s="281"/>
      <c r="Y134" s="281"/>
      <c r="Z134" s="281"/>
      <c r="AA134" s="281"/>
      <c r="AB134" s="281"/>
      <c r="AC134" s="281"/>
      <c r="AD134" s="281"/>
      <c r="AE134" s="281"/>
      <c r="AF134" s="281"/>
      <c r="AG134" s="281"/>
      <c r="AH134" s="281"/>
    </row>
    <row r="135" spans="1:36" ht="15.75" customHeight="1" thickTop="1"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317"/>
      <c r="O135" s="317"/>
      <c r="P135" s="317"/>
      <c r="V135" s="281"/>
      <c r="W135" s="281"/>
      <c r="X135" s="281"/>
      <c r="Y135" s="281"/>
      <c r="Z135" s="281"/>
      <c r="AA135" s="281"/>
      <c r="AB135" s="281"/>
      <c r="AC135" s="281"/>
      <c r="AD135" s="281"/>
      <c r="AE135" s="281"/>
      <c r="AF135" s="281"/>
      <c r="AG135" s="281"/>
      <c r="AH135" s="281"/>
    </row>
    <row r="136" spans="1:36" ht="15.75" customHeight="1">
      <c r="A136" s="653" t="s">
        <v>449</v>
      </c>
      <c r="B136" s="654"/>
      <c r="C136" s="302" t="s">
        <v>358</v>
      </c>
      <c r="D136" s="676" t="s">
        <v>359</v>
      </c>
      <c r="E136" s="677"/>
      <c r="F136" s="678"/>
      <c r="G136" s="676" t="s">
        <v>452</v>
      </c>
      <c r="H136" s="677"/>
      <c r="I136" s="765"/>
      <c r="J136" s="303" t="s">
        <v>453</v>
      </c>
      <c r="K136" s="304" t="s">
        <v>23</v>
      </c>
      <c r="L136" s="304" t="s">
        <v>454</v>
      </c>
      <c r="M136" s="304" t="s">
        <v>421</v>
      </c>
      <c r="N136" s="305" t="s">
        <v>455</v>
      </c>
      <c r="O136" s="759" t="s">
        <v>364</v>
      </c>
      <c r="P136" s="760"/>
      <c r="V136" s="281"/>
      <c r="W136" s="281"/>
      <c r="X136" s="281"/>
      <c r="Y136" s="281"/>
      <c r="Z136" s="281"/>
      <c r="AA136" s="281"/>
      <c r="AB136" s="281"/>
      <c r="AC136" s="281"/>
      <c r="AD136" s="281"/>
      <c r="AE136" s="281"/>
      <c r="AF136" s="281"/>
      <c r="AG136" s="281"/>
      <c r="AH136" s="281"/>
      <c r="AI136" s="281"/>
      <c r="AJ136" s="281"/>
    </row>
    <row r="137" spans="1:36" ht="20.100000000000001" customHeight="1">
      <c r="A137" s="766">
        <v>3</v>
      </c>
      <c r="B137" s="769" t="s">
        <v>464</v>
      </c>
      <c r="C137" s="306">
        <v>1</v>
      </c>
      <c r="D137" s="287"/>
      <c r="E137" s="288"/>
      <c r="F137" s="289"/>
      <c r="G137" s="287"/>
      <c r="H137" s="288"/>
      <c r="I137" s="289"/>
      <c r="J137" s="307"/>
      <c r="K137" s="308"/>
      <c r="L137" s="307"/>
      <c r="M137" s="384">
        <f t="shared" ref="M137:M141" si="14">L137*J137</f>
        <v>0</v>
      </c>
      <c r="N137" s="320"/>
      <c r="O137" s="754"/>
      <c r="P137" s="755"/>
      <c r="V137" s="281"/>
      <c r="W137" s="281"/>
      <c r="X137" s="281"/>
      <c r="Y137" s="281"/>
      <c r="Z137" s="281"/>
      <c r="AA137" s="281"/>
      <c r="AB137" s="281"/>
      <c r="AC137" s="281"/>
      <c r="AD137" s="281"/>
      <c r="AE137" s="281"/>
      <c r="AF137" s="281"/>
      <c r="AG137" s="281"/>
      <c r="AH137" s="281"/>
      <c r="AI137" s="281"/>
      <c r="AJ137" s="281"/>
    </row>
    <row r="138" spans="1:36" ht="20.100000000000001" customHeight="1">
      <c r="A138" s="767"/>
      <c r="B138" s="770"/>
      <c r="C138" s="306">
        <v>2</v>
      </c>
      <c r="D138" s="287"/>
      <c r="E138" s="288"/>
      <c r="F138" s="289"/>
      <c r="G138" s="287"/>
      <c r="H138" s="288"/>
      <c r="I138" s="289"/>
      <c r="J138" s="307"/>
      <c r="K138" s="308"/>
      <c r="L138" s="307"/>
      <c r="M138" s="384">
        <f t="shared" si="14"/>
        <v>0</v>
      </c>
      <c r="N138" s="320"/>
      <c r="O138" s="754"/>
      <c r="P138" s="755"/>
      <c r="V138" s="281"/>
      <c r="W138" s="281"/>
      <c r="X138" s="281"/>
      <c r="Y138" s="281"/>
      <c r="Z138" s="281"/>
      <c r="AA138" s="281"/>
      <c r="AB138" s="281"/>
      <c r="AC138" s="281"/>
      <c r="AD138" s="281"/>
      <c r="AE138" s="281"/>
      <c r="AF138" s="281"/>
      <c r="AG138" s="281"/>
      <c r="AH138" s="281"/>
      <c r="AI138" s="281"/>
      <c r="AJ138" s="281"/>
    </row>
    <row r="139" spans="1:36" ht="20.100000000000001" customHeight="1">
      <c r="A139" s="767"/>
      <c r="B139" s="770"/>
      <c r="C139" s="306">
        <v>3</v>
      </c>
      <c r="D139" s="287"/>
      <c r="E139" s="288"/>
      <c r="F139" s="289"/>
      <c r="G139" s="287"/>
      <c r="H139" s="288"/>
      <c r="I139" s="289"/>
      <c r="J139" s="307"/>
      <c r="K139" s="308"/>
      <c r="L139" s="307"/>
      <c r="M139" s="384">
        <f t="shared" si="14"/>
        <v>0</v>
      </c>
      <c r="N139" s="320"/>
      <c r="O139" s="754"/>
      <c r="P139" s="755"/>
      <c r="V139" s="281"/>
      <c r="W139" s="281"/>
      <c r="X139" s="281"/>
      <c r="Y139" s="281"/>
      <c r="Z139" s="281"/>
      <c r="AA139" s="281"/>
      <c r="AB139" s="281"/>
      <c r="AC139" s="281"/>
      <c r="AD139" s="281"/>
      <c r="AE139" s="281"/>
      <c r="AF139" s="281"/>
      <c r="AG139" s="281"/>
      <c r="AH139" s="281"/>
      <c r="AI139" s="281"/>
      <c r="AJ139" s="281"/>
    </row>
    <row r="140" spans="1:36" ht="20.100000000000001" customHeight="1">
      <c r="A140" s="767"/>
      <c r="B140" s="770"/>
      <c r="C140" s="306">
        <v>4</v>
      </c>
      <c r="D140" s="287"/>
      <c r="E140" s="288"/>
      <c r="F140" s="289"/>
      <c r="G140" s="287"/>
      <c r="H140" s="288"/>
      <c r="I140" s="318"/>
      <c r="J140" s="319"/>
      <c r="K140" s="308"/>
      <c r="L140" s="307"/>
      <c r="M140" s="384">
        <f t="shared" si="14"/>
        <v>0</v>
      </c>
      <c r="N140" s="320"/>
      <c r="O140" s="754"/>
      <c r="P140" s="755"/>
      <c r="V140" s="281"/>
      <c r="W140" s="281"/>
      <c r="X140" s="281"/>
      <c r="Y140" s="281"/>
      <c r="Z140" s="281"/>
      <c r="AA140" s="281"/>
      <c r="AB140" s="281"/>
      <c r="AC140" s="281"/>
      <c r="AD140" s="281"/>
      <c r="AE140" s="281"/>
      <c r="AF140" s="281"/>
      <c r="AG140" s="281"/>
      <c r="AH140" s="281"/>
      <c r="AI140" s="281"/>
      <c r="AJ140" s="281"/>
    </row>
    <row r="141" spans="1:36" ht="20.100000000000001" customHeight="1" thickBot="1">
      <c r="A141" s="767"/>
      <c r="B141" s="770"/>
      <c r="C141" s="312">
        <v>5</v>
      </c>
      <c r="D141" s="294"/>
      <c r="E141" s="295"/>
      <c r="F141" s="296"/>
      <c r="G141" s="294"/>
      <c r="H141" s="295"/>
      <c r="I141" s="321"/>
      <c r="J141" s="322"/>
      <c r="K141" s="314"/>
      <c r="L141" s="323"/>
      <c r="M141" s="384">
        <f t="shared" si="14"/>
        <v>0</v>
      </c>
      <c r="N141" s="320"/>
      <c r="O141" s="754"/>
      <c r="P141" s="755"/>
      <c r="V141" s="281"/>
      <c r="W141" s="281"/>
      <c r="X141" s="281"/>
      <c r="Y141" s="281"/>
      <c r="Z141" s="281"/>
      <c r="AA141" s="281"/>
      <c r="AB141" s="281"/>
      <c r="AC141" s="281"/>
      <c r="AD141" s="281"/>
      <c r="AE141" s="281"/>
      <c r="AF141" s="281"/>
      <c r="AG141" s="281"/>
      <c r="AH141" s="281"/>
      <c r="AI141" s="281"/>
      <c r="AJ141" s="281"/>
    </row>
    <row r="142" spans="1:36" ht="15.75" customHeight="1" thickTop="1" thickBot="1">
      <c r="A142" s="768"/>
      <c r="B142" s="771"/>
      <c r="C142" s="668"/>
      <c r="D142" s="669"/>
      <c r="E142" s="669"/>
      <c r="F142" s="669"/>
      <c r="G142" s="669"/>
      <c r="H142" s="669"/>
      <c r="I142" s="774"/>
      <c r="J142" s="413" t="s">
        <v>461</v>
      </c>
      <c r="K142" s="412">
        <f>M142/'生產管理報表 7-1 (週)'!$B$153</f>
        <v>0</v>
      </c>
      <c r="L142" s="413" t="s">
        <v>462</v>
      </c>
      <c r="M142" s="385">
        <f>SUM(M137:M141)</f>
        <v>0</v>
      </c>
      <c r="N142" s="756"/>
      <c r="O142" s="757"/>
      <c r="P142" s="758"/>
      <c r="V142" s="281"/>
      <c r="W142" s="281"/>
      <c r="X142" s="281"/>
      <c r="Y142" s="281"/>
      <c r="Z142" s="281"/>
      <c r="AA142" s="281"/>
      <c r="AB142" s="281"/>
      <c r="AC142" s="281"/>
      <c r="AD142" s="281"/>
      <c r="AE142" s="281"/>
      <c r="AF142" s="281"/>
      <c r="AG142" s="281"/>
      <c r="AH142" s="281"/>
      <c r="AI142" s="281"/>
      <c r="AJ142" s="281"/>
    </row>
    <row r="143" spans="1:36" ht="15.75" customHeight="1" thickTop="1"/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  <mergeCell ref="H5:I5"/>
    <mergeCell ref="J5:K5"/>
    <mergeCell ref="L5:M5"/>
    <mergeCell ref="A1:Q2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83"/>
  <sheetViews>
    <sheetView view="pageBreakPreview" topLeftCell="A155" zoomScale="91" zoomScaleNormal="60" zoomScaleSheetLayoutView="91" workbookViewId="0">
      <selection activeCell="T165" sqref="T165"/>
    </sheetView>
  </sheetViews>
  <sheetFormatPr defaultColWidth="12.5703125" defaultRowHeight="15.75" customHeight="1"/>
  <cols>
    <col min="1" max="1" width="5.42578125" style="339" customWidth="1"/>
    <col min="2" max="2" width="11.42578125" style="348" customWidth="1"/>
    <col min="3" max="3" width="4" style="349" customWidth="1"/>
    <col min="4" max="4" width="9.5703125" style="339" customWidth="1"/>
    <col min="5" max="5" width="10.28515625" style="339" customWidth="1"/>
    <col min="6" max="15" width="9.5703125" style="339" customWidth="1"/>
    <col min="16" max="16" width="35.42578125" style="339" customWidth="1"/>
    <col min="17" max="16384" width="12.5703125" style="339"/>
  </cols>
  <sheetData>
    <row r="1" spans="1:20" s="140" customFormat="1" ht="15.75" customHeight="1">
      <c r="A1" s="644" t="s">
        <v>413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20" s="141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20" s="140" customFormat="1" ht="15.75" customHeight="1">
      <c r="A3" s="645" t="s">
        <v>559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41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20" s="140" customFormat="1" ht="15.75" customHeight="1">
      <c r="A5" s="686" t="s">
        <v>449</v>
      </c>
      <c r="B5" s="653">
        <v>1</v>
      </c>
      <c r="C5" s="654"/>
      <c r="D5" s="653">
        <v>2</v>
      </c>
      <c r="E5" s="654"/>
      <c r="F5" s="653">
        <v>3</v>
      </c>
      <c r="G5" s="654"/>
      <c r="H5" s="679">
        <v>4</v>
      </c>
      <c r="I5" s="680"/>
      <c r="J5" s="679">
        <v>5</v>
      </c>
      <c r="K5" s="680"/>
      <c r="L5" s="679">
        <v>6</v>
      </c>
      <c r="M5" s="680"/>
      <c r="N5" s="679">
        <v>7</v>
      </c>
      <c r="O5" s="680"/>
      <c r="P5" s="386">
        <v>8</v>
      </c>
    </row>
    <row r="6" spans="1:20" s="140" customFormat="1" ht="15.75" customHeight="1">
      <c r="A6" s="687"/>
      <c r="B6" s="683" t="s">
        <v>417</v>
      </c>
      <c r="C6" s="684"/>
      <c r="D6" s="683" t="s">
        <v>450</v>
      </c>
      <c r="E6" s="684"/>
      <c r="F6" s="683" t="s">
        <v>419</v>
      </c>
      <c r="G6" s="684"/>
      <c r="H6" s="681" t="s">
        <v>428</v>
      </c>
      <c r="I6" s="682"/>
      <c r="J6" s="681" t="s">
        <v>424</v>
      </c>
      <c r="K6" s="682"/>
      <c r="L6" s="681" t="s">
        <v>425</v>
      </c>
      <c r="M6" s="682"/>
      <c r="N6" s="681" t="s">
        <v>426</v>
      </c>
      <c r="O6" s="682"/>
      <c r="P6" s="387" t="s">
        <v>451</v>
      </c>
    </row>
    <row r="7" spans="1:20" s="140" customFormat="1" ht="15.75" customHeight="1">
      <c r="B7" s="282"/>
      <c r="C7" s="283"/>
    </row>
    <row r="8" spans="1:20" s="328" customFormat="1" ht="15.75" customHeight="1">
      <c r="A8" s="688" t="s">
        <v>449</v>
      </c>
      <c r="B8" s="689"/>
      <c r="C8" s="325" t="s">
        <v>358</v>
      </c>
      <c r="D8" s="690" t="s">
        <v>359</v>
      </c>
      <c r="E8" s="691"/>
      <c r="F8" s="692"/>
      <c r="G8" s="693" t="s">
        <v>452</v>
      </c>
      <c r="H8" s="694"/>
      <c r="I8" s="695"/>
      <c r="J8" s="326" t="s">
        <v>453</v>
      </c>
      <c r="K8" s="326" t="s">
        <v>23</v>
      </c>
      <c r="L8" s="326" t="s">
        <v>454</v>
      </c>
      <c r="M8" s="327" t="s">
        <v>421</v>
      </c>
      <c r="N8" s="327" t="s">
        <v>455</v>
      </c>
      <c r="O8" s="696" t="s">
        <v>364</v>
      </c>
      <c r="P8" s="697"/>
      <c r="R8" s="403"/>
      <c r="S8" s="404"/>
    </row>
    <row r="9" spans="1:20" s="349" customFormat="1" ht="51.75" customHeight="1">
      <c r="A9" s="698">
        <v>4</v>
      </c>
      <c r="B9" s="701" t="s">
        <v>428</v>
      </c>
      <c r="C9" s="329">
        <v>1</v>
      </c>
      <c r="D9" s="287" t="s">
        <v>492</v>
      </c>
      <c r="E9" s="288"/>
      <c r="F9" s="289"/>
      <c r="G9" s="357" t="s">
        <v>493</v>
      </c>
      <c r="H9" s="356"/>
      <c r="I9" s="357"/>
      <c r="J9" s="369">
        <v>190.87</v>
      </c>
      <c r="K9" s="370">
        <v>0</v>
      </c>
      <c r="L9" s="371">
        <v>116.48000000000002</v>
      </c>
      <c r="M9" s="381">
        <f t="shared" ref="M9:M13" si="0">L9*J9</f>
        <v>22232.537600000003</v>
      </c>
      <c r="N9" s="371"/>
      <c r="O9" s="706" t="s">
        <v>564</v>
      </c>
      <c r="P9" s="707"/>
      <c r="R9" s="405"/>
      <c r="S9" s="404"/>
    </row>
    <row r="10" spans="1:20" s="349" customFormat="1" ht="39" customHeight="1">
      <c r="A10" s="699"/>
      <c r="B10" s="702"/>
      <c r="C10" s="329">
        <v>2</v>
      </c>
      <c r="D10" s="287" t="s">
        <v>289</v>
      </c>
      <c r="E10" s="288"/>
      <c r="F10" s="289"/>
      <c r="G10" s="335" t="s">
        <v>495</v>
      </c>
      <c r="H10" s="334"/>
      <c r="I10" s="335"/>
      <c r="J10" s="369">
        <v>692.59</v>
      </c>
      <c r="K10" s="370">
        <v>0</v>
      </c>
      <c r="L10" s="371">
        <v>18.240000000000002</v>
      </c>
      <c r="M10" s="381">
        <f t="shared" si="0"/>
        <v>12632.841600000002</v>
      </c>
      <c r="N10" s="371"/>
      <c r="O10" s="706" t="s">
        <v>565</v>
      </c>
      <c r="P10" s="707"/>
      <c r="R10" s="405"/>
      <c r="S10" s="403"/>
      <c r="T10" s="398"/>
    </row>
    <row r="11" spans="1:20" s="349" customFormat="1" ht="39" customHeight="1">
      <c r="A11" s="699"/>
      <c r="B11" s="702"/>
      <c r="C11" s="329">
        <v>3</v>
      </c>
      <c r="D11" s="287" t="s">
        <v>566</v>
      </c>
      <c r="E11" s="288"/>
      <c r="F11" s="289"/>
      <c r="G11" s="335" t="s">
        <v>567</v>
      </c>
      <c r="H11" s="334"/>
      <c r="I11" s="335"/>
      <c r="J11" s="369">
        <v>629</v>
      </c>
      <c r="K11" s="370">
        <v>0</v>
      </c>
      <c r="L11" s="371">
        <v>14.779999999999987</v>
      </c>
      <c r="M11" s="381">
        <f t="shared" si="0"/>
        <v>9296.6199999999917</v>
      </c>
      <c r="N11" s="371"/>
      <c r="O11" s="706" t="s">
        <v>568</v>
      </c>
      <c r="P11" s="707"/>
      <c r="R11" s="405"/>
      <c r="S11" s="404"/>
    </row>
    <row r="12" spans="1:20" s="349" customFormat="1" ht="39" customHeight="1">
      <c r="A12" s="699"/>
      <c r="B12" s="702"/>
      <c r="C12" s="329">
        <v>4</v>
      </c>
      <c r="D12" s="287" t="s">
        <v>308</v>
      </c>
      <c r="E12" s="288"/>
      <c r="F12" s="289"/>
      <c r="G12" s="335" t="s">
        <v>569</v>
      </c>
      <c r="H12" s="334"/>
      <c r="I12" s="335"/>
      <c r="J12" s="369">
        <v>368.14</v>
      </c>
      <c r="K12" s="370">
        <v>0</v>
      </c>
      <c r="L12" s="371">
        <v>21.13000000000001</v>
      </c>
      <c r="M12" s="381">
        <f t="shared" si="0"/>
        <v>7778.7982000000029</v>
      </c>
      <c r="N12" s="371"/>
      <c r="O12" s="706" t="s">
        <v>570</v>
      </c>
      <c r="P12" s="707"/>
      <c r="R12" s="405"/>
      <c r="S12" s="403"/>
      <c r="T12" s="398"/>
    </row>
    <row r="13" spans="1:20" s="349" customFormat="1" ht="39" customHeight="1" thickBot="1">
      <c r="A13" s="699"/>
      <c r="B13" s="702"/>
      <c r="C13" s="329">
        <v>5</v>
      </c>
      <c r="D13" s="287" t="s">
        <v>501</v>
      </c>
      <c r="E13" s="295"/>
      <c r="F13" s="296"/>
      <c r="G13" s="335" t="s">
        <v>502</v>
      </c>
      <c r="H13" s="334"/>
      <c r="I13" s="335"/>
      <c r="J13" s="373">
        <v>426.69</v>
      </c>
      <c r="K13" s="298">
        <v>0</v>
      </c>
      <c r="L13" s="375">
        <v>18.170000000000002</v>
      </c>
      <c r="M13" s="381">
        <f t="shared" si="0"/>
        <v>7752.9573000000009</v>
      </c>
      <c r="N13" s="371"/>
      <c r="O13" s="706" t="s">
        <v>571</v>
      </c>
      <c r="P13" s="707"/>
      <c r="R13" s="406"/>
      <c r="S13" s="404"/>
      <c r="T13" s="339"/>
    </row>
    <row r="14" spans="1:20" ht="15.75" customHeight="1" thickTop="1" thickBot="1">
      <c r="A14" s="700"/>
      <c r="B14" s="703"/>
      <c r="C14" s="710"/>
      <c r="D14" s="711"/>
      <c r="E14" s="711"/>
      <c r="F14" s="711"/>
      <c r="G14" s="711"/>
      <c r="H14" s="711"/>
      <c r="I14" s="712"/>
      <c r="J14" s="415" t="s">
        <v>461</v>
      </c>
      <c r="K14" s="414">
        <f>M14/'生產管理報表 7-1 (週)'!$B$109</f>
        <v>0.17497302271973827</v>
      </c>
      <c r="L14" s="416" t="s">
        <v>462</v>
      </c>
      <c r="M14" s="417">
        <f>SUM(M9:M13)</f>
        <v>59693.754699999998</v>
      </c>
      <c r="N14" s="713"/>
      <c r="O14" s="714"/>
      <c r="P14" s="715"/>
      <c r="R14" s="403"/>
      <c r="S14" s="403"/>
    </row>
    <row r="15" spans="1:20" ht="15.75" customHeight="1" thickTop="1">
      <c r="M15" s="388"/>
      <c r="S15" s="404"/>
    </row>
    <row r="16" spans="1:20" ht="15.75" customHeight="1">
      <c r="A16" s="688" t="s">
        <v>449</v>
      </c>
      <c r="B16" s="689"/>
      <c r="C16" s="325" t="s">
        <v>358</v>
      </c>
      <c r="D16" s="690" t="s">
        <v>359</v>
      </c>
      <c r="E16" s="691"/>
      <c r="F16" s="692"/>
      <c r="G16" s="693" t="s">
        <v>452</v>
      </c>
      <c r="H16" s="694"/>
      <c r="I16" s="695"/>
      <c r="J16" s="326" t="s">
        <v>453</v>
      </c>
      <c r="K16" s="326" t="s">
        <v>23</v>
      </c>
      <c r="L16" s="326" t="s">
        <v>454</v>
      </c>
      <c r="M16" s="389" t="s">
        <v>421</v>
      </c>
      <c r="N16" s="327" t="s">
        <v>455</v>
      </c>
      <c r="O16" s="696" t="s">
        <v>364</v>
      </c>
      <c r="P16" s="697"/>
      <c r="S16" s="403"/>
      <c r="T16" s="398"/>
    </row>
    <row r="17" spans="1:20" s="349" customFormat="1" ht="24.95" customHeight="1">
      <c r="A17" s="698">
        <v>5</v>
      </c>
      <c r="B17" s="716" t="s">
        <v>478</v>
      </c>
      <c r="C17" s="329">
        <v>1</v>
      </c>
      <c r="D17" s="287" t="s">
        <v>467</v>
      </c>
      <c r="E17" s="288"/>
      <c r="F17" s="289"/>
      <c r="G17" s="357" t="s">
        <v>479</v>
      </c>
      <c r="H17" s="356"/>
      <c r="I17" s="357"/>
      <c r="J17" s="410">
        <v>147.43000000000004</v>
      </c>
      <c r="K17" s="370">
        <v>3.3890687036765999E-3</v>
      </c>
      <c r="L17" s="371">
        <v>91.189999999999941</v>
      </c>
      <c r="M17" s="381">
        <v>10883.28259999998</v>
      </c>
      <c r="N17" s="371"/>
      <c r="O17" s="719" t="s">
        <v>572</v>
      </c>
      <c r="P17" s="720"/>
      <c r="S17" s="404"/>
    </row>
    <row r="18" spans="1:20" s="349" customFormat="1" ht="24.95" customHeight="1">
      <c r="A18" s="699"/>
      <c r="B18" s="717"/>
      <c r="C18" s="329">
        <v>2</v>
      </c>
      <c r="D18" s="287"/>
      <c r="E18" s="288"/>
      <c r="F18" s="289"/>
      <c r="G18" s="335"/>
      <c r="H18" s="334"/>
      <c r="I18" s="335"/>
      <c r="J18" s="369"/>
      <c r="K18" s="370"/>
      <c r="L18" s="371"/>
      <c r="M18" s="381">
        <v>3035.9105999999983</v>
      </c>
      <c r="N18" s="371"/>
      <c r="O18" s="721"/>
      <c r="P18" s="722"/>
      <c r="S18" s="403"/>
      <c r="T18" s="399"/>
    </row>
    <row r="19" spans="1:20" ht="24.95" customHeight="1">
      <c r="A19" s="699"/>
      <c r="B19" s="717"/>
      <c r="C19" s="329">
        <v>3</v>
      </c>
      <c r="D19" s="330"/>
      <c r="E19" s="331"/>
      <c r="F19" s="332"/>
      <c r="G19" s="335"/>
      <c r="H19" s="334"/>
      <c r="I19" s="335"/>
      <c r="J19" s="336"/>
      <c r="K19" s="337"/>
      <c r="L19" s="338"/>
      <c r="M19" s="390">
        <v>1281.291500000001</v>
      </c>
      <c r="N19" s="338"/>
      <c r="O19" s="739"/>
      <c r="P19" s="740"/>
    </row>
    <row r="20" spans="1:20" ht="24.95" customHeight="1">
      <c r="A20" s="699"/>
      <c r="B20" s="717"/>
      <c r="C20" s="329">
        <v>4</v>
      </c>
      <c r="D20" s="330"/>
      <c r="E20" s="331"/>
      <c r="F20" s="332"/>
      <c r="G20" s="333"/>
      <c r="H20" s="334"/>
      <c r="I20" s="335"/>
      <c r="J20" s="336"/>
      <c r="K20" s="337"/>
      <c r="L20" s="338"/>
      <c r="M20" s="391">
        <v>0</v>
      </c>
      <c r="N20" s="338"/>
      <c r="O20" s="350"/>
      <c r="P20" s="351"/>
    </row>
    <row r="21" spans="1:20" ht="24.95" customHeight="1" thickBot="1">
      <c r="A21" s="699"/>
      <c r="B21" s="717"/>
      <c r="C21" s="329">
        <v>5</v>
      </c>
      <c r="D21" s="340"/>
      <c r="E21" s="341"/>
      <c r="F21" s="342"/>
      <c r="G21" s="333"/>
      <c r="H21" s="334"/>
      <c r="I21" s="335"/>
      <c r="J21" s="343"/>
      <c r="K21" s="298"/>
      <c r="L21" s="345"/>
      <c r="M21" s="392">
        <v>0</v>
      </c>
      <c r="N21" s="338"/>
      <c r="O21" s="352"/>
      <c r="P21" s="353"/>
      <c r="R21" s="407"/>
    </row>
    <row r="22" spans="1:20" ht="15.75" customHeight="1" thickTop="1" thickBot="1">
      <c r="A22" s="700"/>
      <c r="B22" s="718"/>
      <c r="C22" s="725"/>
      <c r="D22" s="726"/>
      <c r="E22" s="726"/>
      <c r="F22" s="726"/>
      <c r="G22" s="726"/>
      <c r="H22" s="726"/>
      <c r="I22" s="727"/>
      <c r="J22" s="415" t="s">
        <v>461</v>
      </c>
      <c r="K22" s="414">
        <f>M22/'生產管理報表 7-1 (週)'!$B$109</f>
        <v>4.4555326903638899E-2</v>
      </c>
      <c r="L22" s="416" t="s">
        <v>462</v>
      </c>
      <c r="M22" s="417">
        <f>SUM(M17:M21)</f>
        <v>15200.484699999981</v>
      </c>
      <c r="N22" s="713"/>
      <c r="O22" s="714"/>
      <c r="P22" s="715"/>
      <c r="R22" s="403"/>
    </row>
    <row r="23" spans="1:20" ht="24.95" customHeight="1" thickTop="1">
      <c r="M23" s="388"/>
      <c r="R23" s="403"/>
    </row>
    <row r="24" spans="1:20" ht="24.95" customHeight="1">
      <c r="A24" s="688" t="s">
        <v>449</v>
      </c>
      <c r="B24" s="689"/>
      <c r="C24" s="354" t="s">
        <v>358</v>
      </c>
      <c r="D24" s="728" t="s">
        <v>359</v>
      </c>
      <c r="E24" s="729"/>
      <c r="F24" s="730"/>
      <c r="G24" s="731" t="s">
        <v>452</v>
      </c>
      <c r="H24" s="732"/>
      <c r="I24" s="733"/>
      <c r="J24" s="355" t="s">
        <v>453</v>
      </c>
      <c r="K24" s="326" t="s">
        <v>23</v>
      </c>
      <c r="L24" s="326" t="s">
        <v>454</v>
      </c>
      <c r="M24" s="389" t="s">
        <v>421</v>
      </c>
      <c r="N24" s="327" t="s">
        <v>455</v>
      </c>
      <c r="O24" s="696" t="s">
        <v>364</v>
      </c>
      <c r="P24" s="697"/>
      <c r="R24" s="403"/>
    </row>
    <row r="25" spans="1:20" ht="33" customHeight="1">
      <c r="A25" s="698">
        <v>6</v>
      </c>
      <c r="B25" s="716" t="s">
        <v>487</v>
      </c>
      <c r="C25" s="329">
        <v>1</v>
      </c>
      <c r="D25" s="408" t="s">
        <v>272</v>
      </c>
      <c r="E25" s="331"/>
      <c r="F25" s="332"/>
      <c r="G25" s="290" t="s">
        <v>505</v>
      </c>
      <c r="H25" s="291"/>
      <c r="I25" s="290"/>
      <c r="J25" s="336">
        <v>605.77999999999986</v>
      </c>
      <c r="K25" s="337">
        <v>0</v>
      </c>
      <c r="L25" s="338">
        <v>18.609999999999985</v>
      </c>
      <c r="M25" s="390">
        <f t="shared" ref="M25:M29" si="1">L25*J25</f>
        <v>11273.565799999988</v>
      </c>
      <c r="N25" s="338"/>
      <c r="O25" s="708" t="s">
        <v>573</v>
      </c>
      <c r="P25" s="709"/>
    </row>
    <row r="26" spans="1:20" ht="33" customHeight="1">
      <c r="A26" s="699"/>
      <c r="B26" s="717"/>
      <c r="C26" s="329">
        <v>2</v>
      </c>
      <c r="D26" s="287" t="s">
        <v>467</v>
      </c>
      <c r="E26" s="331"/>
      <c r="F26" s="332"/>
      <c r="G26" s="290" t="s">
        <v>507</v>
      </c>
      <c r="H26" s="291"/>
      <c r="I26" s="290"/>
      <c r="J26" s="336">
        <v>39.389999999999993</v>
      </c>
      <c r="K26" s="337">
        <v>2.7879920966484911E-4</v>
      </c>
      <c r="L26" s="338">
        <v>262.44999999999862</v>
      </c>
      <c r="M26" s="390">
        <f t="shared" si="1"/>
        <v>10337.905499999944</v>
      </c>
      <c r="N26" s="338"/>
      <c r="O26" s="708" t="s">
        <v>574</v>
      </c>
      <c r="P26" s="709"/>
    </row>
    <row r="27" spans="1:20" ht="33" customHeight="1">
      <c r="A27" s="699"/>
      <c r="B27" s="717"/>
      <c r="C27" s="329">
        <v>3</v>
      </c>
      <c r="D27" s="287" t="s">
        <v>288</v>
      </c>
      <c r="E27" s="331"/>
      <c r="F27" s="332"/>
      <c r="G27" s="787" t="s">
        <v>508</v>
      </c>
      <c r="H27" s="788"/>
      <c r="I27" s="789"/>
      <c r="J27" s="336">
        <v>108.26</v>
      </c>
      <c r="K27" s="337">
        <v>0</v>
      </c>
      <c r="L27" s="338">
        <v>18.909999999999997</v>
      </c>
      <c r="M27" s="390">
        <f t="shared" si="1"/>
        <v>2047.1965999999998</v>
      </c>
      <c r="N27" s="338"/>
      <c r="O27" s="790" t="s">
        <v>575</v>
      </c>
      <c r="P27" s="791"/>
    </row>
    <row r="28" spans="1:20" ht="33" customHeight="1">
      <c r="A28" s="699"/>
      <c r="B28" s="717"/>
      <c r="C28" s="329">
        <v>4</v>
      </c>
      <c r="D28" s="287" t="s">
        <v>510</v>
      </c>
      <c r="E28" s="331"/>
      <c r="F28" s="332"/>
      <c r="G28" s="290" t="s">
        <v>511</v>
      </c>
      <c r="H28" s="291"/>
      <c r="I28" s="290"/>
      <c r="J28" s="336">
        <v>407.74</v>
      </c>
      <c r="K28" s="337">
        <v>0</v>
      </c>
      <c r="L28" s="338">
        <v>2.519999999999996</v>
      </c>
      <c r="M28" s="390">
        <f t="shared" si="1"/>
        <v>1027.5047999999983</v>
      </c>
      <c r="N28" s="338"/>
      <c r="O28" s="708" t="s">
        <v>576</v>
      </c>
      <c r="P28" s="709"/>
    </row>
    <row r="29" spans="1:20" ht="24.95" customHeight="1" thickBot="1">
      <c r="A29" s="699"/>
      <c r="B29" s="717"/>
      <c r="C29" s="329">
        <v>5</v>
      </c>
      <c r="D29" s="340"/>
      <c r="E29" s="341"/>
      <c r="F29" s="342"/>
      <c r="G29" s="419"/>
      <c r="H29" s="420"/>
      <c r="I29" s="421"/>
      <c r="J29" s="343"/>
      <c r="K29" s="298"/>
      <c r="L29" s="345"/>
      <c r="M29" s="390">
        <f t="shared" si="1"/>
        <v>0</v>
      </c>
      <c r="N29" s="338"/>
      <c r="O29" s="352"/>
      <c r="P29" s="353"/>
    </row>
    <row r="30" spans="1:20" ht="15.75" customHeight="1" thickTop="1" thickBot="1">
      <c r="A30" s="700"/>
      <c r="B30" s="718"/>
      <c r="C30" s="725"/>
      <c r="D30" s="726"/>
      <c r="E30" s="726"/>
      <c r="F30" s="726"/>
      <c r="G30" s="726"/>
      <c r="H30" s="726"/>
      <c r="I30" s="727"/>
      <c r="J30" s="415" t="s">
        <v>461</v>
      </c>
      <c r="K30" s="414">
        <f>M30/'生產管理報表 7-1 (週)'!$B$109</f>
        <v>7.2359567234601699E-2</v>
      </c>
      <c r="L30" s="416" t="s">
        <v>462</v>
      </c>
      <c r="M30" s="417">
        <f>SUM(M25:M29)</f>
        <v>24686.17269999993</v>
      </c>
      <c r="N30" s="713"/>
      <c r="O30" s="714"/>
      <c r="P30" s="715"/>
    </row>
    <row r="31" spans="1:20" ht="24.95" customHeight="1" thickTop="1">
      <c r="M31" s="388"/>
    </row>
    <row r="32" spans="1:20" ht="24.95" customHeight="1">
      <c r="A32" s="688" t="s">
        <v>449</v>
      </c>
      <c r="B32" s="689"/>
      <c r="C32" s="354" t="s">
        <v>358</v>
      </c>
      <c r="D32" s="728" t="s">
        <v>359</v>
      </c>
      <c r="E32" s="729"/>
      <c r="F32" s="730"/>
      <c r="G32" s="731" t="s">
        <v>452</v>
      </c>
      <c r="H32" s="732"/>
      <c r="I32" s="733"/>
      <c r="J32" s="355" t="s">
        <v>453</v>
      </c>
      <c r="K32" s="326" t="s">
        <v>23</v>
      </c>
      <c r="L32" s="326" t="s">
        <v>454</v>
      </c>
      <c r="M32" s="389" t="s">
        <v>421</v>
      </c>
      <c r="N32" s="327" t="s">
        <v>455</v>
      </c>
      <c r="O32" s="696" t="s">
        <v>364</v>
      </c>
      <c r="P32" s="697"/>
    </row>
    <row r="33" spans="1:20" ht="24.95" customHeight="1">
      <c r="A33" s="698">
        <v>7</v>
      </c>
      <c r="B33" s="734" t="s">
        <v>490</v>
      </c>
      <c r="C33" s="329">
        <v>1</v>
      </c>
      <c r="D33" s="330"/>
      <c r="E33" s="331"/>
      <c r="F33" s="332"/>
      <c r="G33" s="333"/>
      <c r="H33" s="334"/>
      <c r="I33" s="335"/>
      <c r="J33" s="336"/>
      <c r="K33" s="337"/>
      <c r="L33" s="338"/>
      <c r="M33" s="390">
        <f t="shared" ref="M33:M35" si="2">L33*J33</f>
        <v>0</v>
      </c>
      <c r="N33" s="338"/>
      <c r="O33" s="737"/>
      <c r="P33" s="738"/>
    </row>
    <row r="34" spans="1:20" ht="24.95" customHeight="1">
      <c r="A34" s="699"/>
      <c r="B34" s="735"/>
      <c r="C34" s="329">
        <v>2</v>
      </c>
      <c r="D34" s="330"/>
      <c r="E34" s="331"/>
      <c r="F34" s="332"/>
      <c r="G34" s="333"/>
      <c r="H34" s="334"/>
      <c r="I34" s="335"/>
      <c r="J34" s="336"/>
      <c r="K34" s="337"/>
      <c r="L34" s="338"/>
      <c r="M34" s="390">
        <f t="shared" si="2"/>
        <v>0</v>
      </c>
      <c r="N34" s="338"/>
      <c r="O34" s="739"/>
      <c r="P34" s="740"/>
    </row>
    <row r="35" spans="1:20" ht="24.95" customHeight="1">
      <c r="A35" s="699"/>
      <c r="B35" s="735"/>
      <c r="C35" s="329">
        <v>3</v>
      </c>
      <c r="D35" s="330"/>
      <c r="E35" s="331"/>
      <c r="F35" s="332"/>
      <c r="G35" s="333"/>
      <c r="H35" s="334"/>
      <c r="I35" s="335"/>
      <c r="J35" s="336"/>
      <c r="K35" s="337"/>
      <c r="L35" s="338"/>
      <c r="M35" s="390">
        <f t="shared" si="2"/>
        <v>0</v>
      </c>
      <c r="N35" s="338"/>
      <c r="O35" s="739"/>
      <c r="P35" s="740"/>
    </row>
    <row r="36" spans="1:20" ht="24.95" customHeight="1">
      <c r="A36" s="699"/>
      <c r="B36" s="735"/>
      <c r="C36" s="329">
        <v>4</v>
      </c>
      <c r="D36" s="330"/>
      <c r="E36" s="331"/>
      <c r="F36" s="332"/>
      <c r="G36" s="333"/>
      <c r="H36" s="334"/>
      <c r="I36" s="335"/>
      <c r="J36" s="336"/>
      <c r="K36" s="337"/>
      <c r="L36" s="338"/>
      <c r="M36" s="391">
        <v>0</v>
      </c>
      <c r="N36" s="338"/>
      <c r="O36" s="350"/>
      <c r="P36" s="351"/>
    </row>
    <row r="37" spans="1:20" ht="24.95" customHeight="1" thickBot="1">
      <c r="A37" s="699"/>
      <c r="B37" s="735"/>
      <c r="C37" s="329">
        <v>5</v>
      </c>
      <c r="D37" s="340"/>
      <c r="E37" s="341"/>
      <c r="F37" s="342"/>
      <c r="G37" s="333"/>
      <c r="H37" s="334"/>
      <c r="I37" s="335"/>
      <c r="J37" s="343"/>
      <c r="K37" s="298"/>
      <c r="L37" s="345"/>
      <c r="M37" s="392">
        <v>0</v>
      </c>
      <c r="N37" s="338"/>
      <c r="O37" s="352"/>
      <c r="P37" s="353"/>
    </row>
    <row r="38" spans="1:20" ht="15.75" customHeight="1" thickTop="1" thickBot="1">
      <c r="A38" s="700"/>
      <c r="B38" s="736"/>
      <c r="C38" s="725"/>
      <c r="D38" s="726"/>
      <c r="E38" s="726"/>
      <c r="F38" s="726"/>
      <c r="G38" s="726"/>
      <c r="H38" s="726"/>
      <c r="I38" s="727"/>
      <c r="J38" s="346" t="s">
        <v>461</v>
      </c>
      <c r="K38" s="402">
        <f>M38/'生產管理報表 7-1 (週)'!$B$109</f>
        <v>0</v>
      </c>
      <c r="L38" s="347" t="s">
        <v>462</v>
      </c>
      <c r="M38" s="393">
        <f>SUM(M33:M37)</f>
        <v>0</v>
      </c>
      <c r="N38" s="713"/>
      <c r="O38" s="714"/>
      <c r="P38" s="715"/>
    </row>
    <row r="39" spans="1:20" s="140" customFormat="1" ht="15.75" customHeight="1" thickTop="1">
      <c r="A39" s="645" t="s">
        <v>560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</row>
    <row r="40" spans="1:20" s="141" customFormat="1" ht="15.75" customHeight="1">
      <c r="A40" s="685"/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</row>
    <row r="41" spans="1:20" s="140" customFormat="1" ht="15.75" customHeight="1">
      <c r="A41" s="686" t="s">
        <v>449</v>
      </c>
      <c r="B41" s="653">
        <v>1</v>
      </c>
      <c r="C41" s="654"/>
      <c r="D41" s="653">
        <v>2</v>
      </c>
      <c r="E41" s="654"/>
      <c r="F41" s="653">
        <v>3</v>
      </c>
      <c r="G41" s="654"/>
      <c r="H41" s="679">
        <v>4</v>
      </c>
      <c r="I41" s="680"/>
      <c r="J41" s="679">
        <v>5</v>
      </c>
      <c r="K41" s="680"/>
      <c r="L41" s="679">
        <v>6</v>
      </c>
      <c r="M41" s="680"/>
      <c r="N41" s="679">
        <v>7</v>
      </c>
      <c r="O41" s="680"/>
      <c r="P41" s="386">
        <v>8</v>
      </c>
    </row>
    <row r="42" spans="1:20" s="140" customFormat="1" ht="15.75" customHeight="1">
      <c r="A42" s="687"/>
      <c r="B42" s="683" t="s">
        <v>417</v>
      </c>
      <c r="C42" s="684"/>
      <c r="D42" s="683" t="s">
        <v>450</v>
      </c>
      <c r="E42" s="684"/>
      <c r="F42" s="683" t="s">
        <v>419</v>
      </c>
      <c r="G42" s="684"/>
      <c r="H42" s="681" t="s">
        <v>428</v>
      </c>
      <c r="I42" s="682"/>
      <c r="J42" s="681" t="s">
        <v>424</v>
      </c>
      <c r="K42" s="682"/>
      <c r="L42" s="681" t="s">
        <v>425</v>
      </c>
      <c r="M42" s="682"/>
      <c r="N42" s="681" t="s">
        <v>426</v>
      </c>
      <c r="O42" s="682"/>
      <c r="P42" s="387" t="s">
        <v>451</v>
      </c>
    </row>
    <row r="43" spans="1:20" s="140" customFormat="1" ht="15.75" customHeight="1">
      <c r="B43" s="282"/>
      <c r="C43" s="283"/>
    </row>
    <row r="44" spans="1:20" s="328" customFormat="1" ht="15.75" customHeight="1">
      <c r="A44" s="688" t="s">
        <v>449</v>
      </c>
      <c r="B44" s="689"/>
      <c r="C44" s="325" t="s">
        <v>358</v>
      </c>
      <c r="D44" s="690" t="s">
        <v>359</v>
      </c>
      <c r="E44" s="691"/>
      <c r="F44" s="692"/>
      <c r="G44" s="693" t="s">
        <v>452</v>
      </c>
      <c r="H44" s="694"/>
      <c r="I44" s="695"/>
      <c r="J44" s="326" t="s">
        <v>453</v>
      </c>
      <c r="K44" s="326" t="s">
        <v>23</v>
      </c>
      <c r="L44" s="326" t="s">
        <v>454</v>
      </c>
      <c r="M44" s="327" t="s">
        <v>421</v>
      </c>
      <c r="N44" s="327" t="s">
        <v>455</v>
      </c>
      <c r="O44" s="696" t="s">
        <v>364</v>
      </c>
      <c r="P44" s="697"/>
      <c r="R44" s="403"/>
      <c r="S44" s="404"/>
    </row>
    <row r="45" spans="1:20" s="349" customFormat="1" ht="51.75" customHeight="1">
      <c r="A45" s="698">
        <v>4</v>
      </c>
      <c r="B45" s="701" t="s">
        <v>428</v>
      </c>
      <c r="C45" s="329">
        <v>1</v>
      </c>
      <c r="D45" s="287" t="s">
        <v>292</v>
      </c>
      <c r="E45" s="288"/>
      <c r="F45" s="289"/>
      <c r="G45" s="357" t="s">
        <v>497</v>
      </c>
      <c r="H45" s="356"/>
      <c r="I45" s="357"/>
      <c r="J45" s="369">
        <v>411.36999999999995</v>
      </c>
      <c r="K45" s="370">
        <v>0</v>
      </c>
      <c r="L45" s="371">
        <v>44.16</v>
      </c>
      <c r="M45" s="381">
        <f t="shared" ref="M45:M49" si="3">L45*J45</f>
        <v>18166.099199999997</v>
      </c>
      <c r="N45" s="371"/>
      <c r="O45" s="706" t="s">
        <v>577</v>
      </c>
      <c r="P45" s="707"/>
      <c r="R45" s="405"/>
      <c r="S45" s="404"/>
    </row>
    <row r="46" spans="1:20" s="349" customFormat="1" ht="39" customHeight="1">
      <c r="A46" s="699"/>
      <c r="B46" s="702"/>
      <c r="C46" s="329">
        <v>2</v>
      </c>
      <c r="D46" s="287" t="s">
        <v>289</v>
      </c>
      <c r="E46" s="288"/>
      <c r="F46" s="289"/>
      <c r="G46" s="357" t="s">
        <v>495</v>
      </c>
      <c r="H46" s="356"/>
      <c r="I46" s="357"/>
      <c r="J46" s="369">
        <v>692.59</v>
      </c>
      <c r="K46" s="370">
        <v>0</v>
      </c>
      <c r="L46" s="371">
        <v>12.199999999999996</v>
      </c>
      <c r="M46" s="381">
        <f t="shared" si="3"/>
        <v>8449.5979999999981</v>
      </c>
      <c r="N46" s="371"/>
      <c r="O46" s="706" t="s">
        <v>578</v>
      </c>
      <c r="P46" s="707"/>
      <c r="R46" s="405"/>
      <c r="S46" s="403"/>
      <c r="T46" s="398"/>
    </row>
    <row r="47" spans="1:20" s="349" customFormat="1" ht="51" customHeight="1">
      <c r="A47" s="699"/>
      <c r="B47" s="702"/>
      <c r="C47" s="329">
        <v>3</v>
      </c>
      <c r="D47" s="287" t="s">
        <v>492</v>
      </c>
      <c r="E47" s="288"/>
      <c r="F47" s="289"/>
      <c r="G47" s="357" t="s">
        <v>493</v>
      </c>
      <c r="H47" s="356"/>
      <c r="I47" s="357"/>
      <c r="J47" s="369">
        <v>190.87</v>
      </c>
      <c r="K47" s="370">
        <v>0</v>
      </c>
      <c r="L47" s="371">
        <v>42.029999999999973</v>
      </c>
      <c r="M47" s="381">
        <f t="shared" si="3"/>
        <v>8022.2660999999953</v>
      </c>
      <c r="N47" s="371"/>
      <c r="O47" s="706" t="s">
        <v>579</v>
      </c>
      <c r="P47" s="707"/>
      <c r="R47" s="405"/>
      <c r="S47" s="404"/>
    </row>
    <row r="48" spans="1:20" s="349" customFormat="1" ht="39" customHeight="1">
      <c r="A48" s="699"/>
      <c r="B48" s="702"/>
      <c r="C48" s="329">
        <v>4</v>
      </c>
      <c r="D48" s="287" t="s">
        <v>501</v>
      </c>
      <c r="E48" s="288"/>
      <c r="F48" s="289"/>
      <c r="G48" s="357" t="s">
        <v>502</v>
      </c>
      <c r="H48" s="356"/>
      <c r="I48" s="357"/>
      <c r="J48" s="369">
        <v>426.69</v>
      </c>
      <c r="K48" s="370">
        <v>0</v>
      </c>
      <c r="L48" s="371">
        <v>17.20999999999998</v>
      </c>
      <c r="M48" s="381">
        <f t="shared" si="3"/>
        <v>7343.3348999999916</v>
      </c>
      <c r="N48" s="371"/>
      <c r="O48" s="706" t="s">
        <v>580</v>
      </c>
      <c r="P48" s="707"/>
      <c r="R48" s="405"/>
      <c r="S48" s="403"/>
      <c r="T48" s="398"/>
    </row>
    <row r="49" spans="1:20" s="349" customFormat="1" ht="39" customHeight="1" thickBot="1">
      <c r="A49" s="699"/>
      <c r="B49" s="702"/>
      <c r="C49" s="329">
        <v>5</v>
      </c>
      <c r="D49" s="287" t="s">
        <v>273</v>
      </c>
      <c r="E49" s="295"/>
      <c r="F49" s="296"/>
      <c r="G49" s="357" t="s">
        <v>581</v>
      </c>
      <c r="H49" s="356"/>
      <c r="I49" s="357"/>
      <c r="J49" s="373">
        <v>628.96</v>
      </c>
      <c r="K49" s="298">
        <v>0</v>
      </c>
      <c r="L49" s="375">
        <v>9.0499999999999972</v>
      </c>
      <c r="M49" s="381">
        <f t="shared" si="3"/>
        <v>5692.0879999999988</v>
      </c>
      <c r="N49" s="371"/>
      <c r="O49" s="706" t="s">
        <v>582</v>
      </c>
      <c r="P49" s="707"/>
      <c r="R49" s="406"/>
      <c r="S49" s="404"/>
      <c r="T49" s="339"/>
    </row>
    <row r="50" spans="1:20" ht="15.75" customHeight="1" thickTop="1" thickBot="1">
      <c r="A50" s="700"/>
      <c r="B50" s="703"/>
      <c r="C50" s="710"/>
      <c r="D50" s="711"/>
      <c r="E50" s="711"/>
      <c r="F50" s="711"/>
      <c r="G50" s="711"/>
      <c r="H50" s="711"/>
      <c r="I50" s="712"/>
      <c r="J50" s="415" t="s">
        <v>461</v>
      </c>
      <c r="K50" s="414">
        <f>M50/'生產管理報表 7-1 (週)'!$B$120</f>
        <v>0.14366185253700908</v>
      </c>
      <c r="L50" s="416" t="s">
        <v>462</v>
      </c>
      <c r="M50" s="417">
        <f>SUM(M45:M49)</f>
        <v>47673.386199999979</v>
      </c>
      <c r="N50" s="713"/>
      <c r="O50" s="714"/>
      <c r="P50" s="715"/>
      <c r="R50" s="403"/>
      <c r="S50" s="403"/>
    </row>
    <row r="51" spans="1:20" ht="15.75" customHeight="1" thickTop="1">
      <c r="M51" s="388"/>
      <c r="S51" s="404"/>
    </row>
    <row r="52" spans="1:20" ht="15.75" customHeight="1">
      <c r="A52" s="688" t="s">
        <v>449</v>
      </c>
      <c r="B52" s="689"/>
      <c r="C52" s="325" t="s">
        <v>358</v>
      </c>
      <c r="D52" s="690" t="s">
        <v>359</v>
      </c>
      <c r="E52" s="691"/>
      <c r="F52" s="692"/>
      <c r="G52" s="693" t="s">
        <v>452</v>
      </c>
      <c r="H52" s="694"/>
      <c r="I52" s="695"/>
      <c r="J52" s="326" t="s">
        <v>453</v>
      </c>
      <c r="K52" s="326" t="s">
        <v>23</v>
      </c>
      <c r="L52" s="326" t="s">
        <v>454</v>
      </c>
      <c r="M52" s="389" t="s">
        <v>421</v>
      </c>
      <c r="N52" s="327" t="s">
        <v>455</v>
      </c>
      <c r="O52" s="696" t="s">
        <v>364</v>
      </c>
      <c r="P52" s="697"/>
      <c r="S52" s="403"/>
      <c r="T52" s="398"/>
    </row>
    <row r="53" spans="1:20" s="349" customFormat="1" ht="24.95" customHeight="1">
      <c r="A53" s="698">
        <v>5</v>
      </c>
      <c r="B53" s="716" t="s">
        <v>478</v>
      </c>
      <c r="C53" s="329">
        <v>1</v>
      </c>
      <c r="D53" s="287" t="s">
        <v>467</v>
      </c>
      <c r="E53" s="288"/>
      <c r="F53" s="289"/>
      <c r="G53" s="357" t="s">
        <v>479</v>
      </c>
      <c r="H53" s="356"/>
      <c r="I53" s="357"/>
      <c r="J53" s="410">
        <v>147.43000000000004</v>
      </c>
      <c r="K53" s="370">
        <v>1.3438371412037935E-3</v>
      </c>
      <c r="L53" s="371">
        <v>192.84000000000012</v>
      </c>
      <c r="M53" s="381">
        <f>L53*J53</f>
        <v>28430.401200000026</v>
      </c>
      <c r="N53" s="371"/>
      <c r="O53" s="719" t="s">
        <v>572</v>
      </c>
      <c r="P53" s="720"/>
      <c r="S53" s="404"/>
    </row>
    <row r="54" spans="1:20" s="349" customFormat="1" ht="24.95" customHeight="1">
      <c r="A54" s="699"/>
      <c r="B54" s="717"/>
      <c r="C54" s="329">
        <v>2</v>
      </c>
      <c r="D54" s="287"/>
      <c r="E54" s="288"/>
      <c r="F54" s="289"/>
      <c r="G54" s="429"/>
      <c r="H54" s="356"/>
      <c r="I54" s="357"/>
      <c r="J54" s="369"/>
      <c r="K54" s="370"/>
      <c r="L54" s="371"/>
      <c r="M54" s="381">
        <f t="shared" ref="M54:M57" si="4">L54*J54</f>
        <v>0</v>
      </c>
      <c r="N54" s="371"/>
      <c r="O54" s="721"/>
      <c r="P54" s="722"/>
      <c r="S54" s="403"/>
      <c r="T54" s="399"/>
    </row>
    <row r="55" spans="1:20" ht="24.95" customHeight="1">
      <c r="A55" s="699"/>
      <c r="B55" s="717"/>
      <c r="C55" s="329">
        <v>3</v>
      </c>
      <c r="D55" s="330"/>
      <c r="E55" s="331"/>
      <c r="F55" s="332"/>
      <c r="G55" s="429"/>
      <c r="H55" s="356"/>
      <c r="I55" s="357"/>
      <c r="J55" s="336"/>
      <c r="K55" s="337"/>
      <c r="L55" s="338"/>
      <c r="M55" s="381">
        <f t="shared" si="4"/>
        <v>0</v>
      </c>
      <c r="N55" s="338"/>
      <c r="O55" s="739"/>
      <c r="P55" s="740"/>
    </row>
    <row r="56" spans="1:20" ht="24.95" customHeight="1">
      <c r="A56" s="699"/>
      <c r="B56" s="717"/>
      <c r="C56" s="329">
        <v>4</v>
      </c>
      <c r="D56" s="330"/>
      <c r="E56" s="331"/>
      <c r="F56" s="332"/>
      <c r="G56" s="429"/>
      <c r="H56" s="356"/>
      <c r="I56" s="357"/>
      <c r="J56" s="336"/>
      <c r="K56" s="337"/>
      <c r="L56" s="338"/>
      <c r="M56" s="381">
        <f t="shared" si="4"/>
        <v>0</v>
      </c>
      <c r="N56" s="338"/>
      <c r="O56" s="350"/>
      <c r="P56" s="351"/>
    </row>
    <row r="57" spans="1:20" ht="24.95" customHeight="1" thickBot="1">
      <c r="A57" s="699"/>
      <c r="B57" s="717"/>
      <c r="C57" s="329">
        <v>5</v>
      </c>
      <c r="D57" s="340"/>
      <c r="E57" s="341"/>
      <c r="F57" s="342"/>
      <c r="G57" s="429"/>
      <c r="H57" s="356"/>
      <c r="I57" s="357"/>
      <c r="J57" s="343"/>
      <c r="K57" s="298"/>
      <c r="L57" s="345"/>
      <c r="M57" s="381">
        <f t="shared" si="4"/>
        <v>0</v>
      </c>
      <c r="N57" s="338"/>
      <c r="O57" s="352"/>
      <c r="P57" s="353"/>
      <c r="R57" s="407"/>
    </row>
    <row r="58" spans="1:20" ht="15.75" customHeight="1" thickTop="1" thickBot="1">
      <c r="A58" s="700"/>
      <c r="B58" s="718"/>
      <c r="C58" s="725"/>
      <c r="D58" s="726"/>
      <c r="E58" s="726"/>
      <c r="F58" s="726"/>
      <c r="G58" s="726"/>
      <c r="H58" s="726"/>
      <c r="I58" s="727"/>
      <c r="J58" s="415" t="s">
        <v>461</v>
      </c>
      <c r="K58" s="414">
        <f>M58/'生產管理報表 7-1 (週)'!$B$120</f>
        <v>8.567388285840731E-2</v>
      </c>
      <c r="L58" s="416" t="s">
        <v>462</v>
      </c>
      <c r="M58" s="417">
        <f>SUM(M53:M57)</f>
        <v>28430.401200000026</v>
      </c>
      <c r="N58" s="713"/>
      <c r="O58" s="714"/>
      <c r="P58" s="715"/>
      <c r="R58" s="403"/>
    </row>
    <row r="59" spans="1:20" ht="24.95" customHeight="1" thickTop="1">
      <c r="M59" s="388"/>
      <c r="R59" s="403"/>
    </row>
    <row r="60" spans="1:20" ht="24.95" customHeight="1">
      <c r="A60" s="688" t="s">
        <v>449</v>
      </c>
      <c r="B60" s="689"/>
      <c r="C60" s="354" t="s">
        <v>358</v>
      </c>
      <c r="D60" s="728" t="s">
        <v>359</v>
      </c>
      <c r="E60" s="729"/>
      <c r="F60" s="730"/>
      <c r="G60" s="731" t="s">
        <v>452</v>
      </c>
      <c r="H60" s="732"/>
      <c r="I60" s="733"/>
      <c r="J60" s="355" t="s">
        <v>453</v>
      </c>
      <c r="K60" s="326" t="s">
        <v>23</v>
      </c>
      <c r="L60" s="326" t="s">
        <v>454</v>
      </c>
      <c r="M60" s="389" t="s">
        <v>421</v>
      </c>
      <c r="N60" s="327" t="s">
        <v>455</v>
      </c>
      <c r="O60" s="696" t="s">
        <v>364</v>
      </c>
      <c r="P60" s="697"/>
      <c r="R60" s="403"/>
    </row>
    <row r="61" spans="1:20" ht="33" customHeight="1">
      <c r="A61" s="698">
        <v>6</v>
      </c>
      <c r="B61" s="716" t="s">
        <v>487</v>
      </c>
      <c r="C61" s="329">
        <v>1</v>
      </c>
      <c r="D61" s="408" t="s">
        <v>272</v>
      </c>
      <c r="E61" s="331"/>
      <c r="F61" s="332"/>
      <c r="G61" s="357" t="s">
        <v>505</v>
      </c>
      <c r="H61" s="356"/>
      <c r="I61" s="357"/>
      <c r="J61" s="369">
        <v>605.78</v>
      </c>
      <c r="K61" s="370">
        <v>0</v>
      </c>
      <c r="L61" s="371">
        <v>19.629999999999995</v>
      </c>
      <c r="M61" s="381">
        <f t="shared" ref="M61:M65" si="5">L61*J61</f>
        <v>11891.461399999997</v>
      </c>
      <c r="N61" s="338"/>
      <c r="O61" s="708" t="s">
        <v>574</v>
      </c>
      <c r="P61" s="709"/>
    </row>
    <row r="62" spans="1:20" ht="33" customHeight="1">
      <c r="A62" s="699"/>
      <c r="B62" s="717"/>
      <c r="C62" s="329">
        <v>2</v>
      </c>
      <c r="D62" s="287" t="s">
        <v>467</v>
      </c>
      <c r="E62" s="331"/>
      <c r="F62" s="332"/>
      <c r="G62" s="357" t="s">
        <v>507</v>
      </c>
      <c r="H62" s="356"/>
      <c r="I62" s="357"/>
      <c r="J62" s="369">
        <v>39.39</v>
      </c>
      <c r="K62" s="370">
        <v>5.4441752900177549E-4</v>
      </c>
      <c r="L62" s="371">
        <v>159.72999999999885</v>
      </c>
      <c r="M62" s="381">
        <f t="shared" si="5"/>
        <v>6291.7646999999552</v>
      </c>
      <c r="N62" s="338"/>
      <c r="O62" s="708" t="s">
        <v>574</v>
      </c>
      <c r="P62" s="709"/>
    </row>
    <row r="63" spans="1:20" ht="33" customHeight="1">
      <c r="A63" s="699"/>
      <c r="B63" s="717"/>
      <c r="C63" s="329">
        <v>3</v>
      </c>
      <c r="D63" s="287" t="s">
        <v>288</v>
      </c>
      <c r="E63" s="331"/>
      <c r="F63" s="332"/>
      <c r="G63" s="429" t="s">
        <v>508</v>
      </c>
      <c r="H63" s="356"/>
      <c r="I63" s="357"/>
      <c r="J63" s="369">
        <v>108.26</v>
      </c>
      <c r="K63" s="370">
        <v>0</v>
      </c>
      <c r="L63" s="371">
        <v>19.97999999999999</v>
      </c>
      <c r="M63" s="381">
        <f t="shared" si="5"/>
        <v>2163.034799999999</v>
      </c>
      <c r="N63" s="338"/>
      <c r="O63" s="790" t="s">
        <v>583</v>
      </c>
      <c r="P63" s="791"/>
    </row>
    <row r="64" spans="1:20" ht="33" customHeight="1">
      <c r="A64" s="699"/>
      <c r="B64" s="717"/>
      <c r="C64" s="329">
        <v>4</v>
      </c>
      <c r="D64" s="287"/>
      <c r="E64" s="331"/>
      <c r="F64" s="332"/>
      <c r="G64" s="429"/>
      <c r="H64" s="356"/>
      <c r="I64" s="357"/>
      <c r="J64" s="336"/>
      <c r="K64" s="337"/>
      <c r="L64" s="338"/>
      <c r="M64" s="390">
        <f t="shared" si="5"/>
        <v>0</v>
      </c>
      <c r="N64" s="338"/>
      <c r="O64" s="708"/>
      <c r="P64" s="709"/>
    </row>
    <row r="65" spans="1:19" ht="24.95" customHeight="1" thickBot="1">
      <c r="A65" s="699"/>
      <c r="B65" s="717"/>
      <c r="C65" s="329">
        <v>5</v>
      </c>
      <c r="D65" s="340"/>
      <c r="E65" s="341"/>
      <c r="F65" s="342"/>
      <c r="G65" s="429"/>
      <c r="H65" s="356"/>
      <c r="I65" s="357"/>
      <c r="J65" s="343"/>
      <c r="K65" s="298"/>
      <c r="L65" s="345"/>
      <c r="M65" s="390">
        <f t="shared" si="5"/>
        <v>0</v>
      </c>
      <c r="N65" s="338"/>
      <c r="O65" s="352"/>
      <c r="P65" s="353"/>
    </row>
    <row r="66" spans="1:19" ht="15.75" customHeight="1" thickTop="1" thickBot="1">
      <c r="A66" s="700"/>
      <c r="B66" s="718"/>
      <c r="C66" s="725"/>
      <c r="D66" s="726"/>
      <c r="E66" s="726"/>
      <c r="F66" s="726"/>
      <c r="G66" s="726"/>
      <c r="H66" s="726"/>
      <c r="I66" s="727"/>
      <c r="J66" s="415" t="s">
        <v>461</v>
      </c>
      <c r="K66" s="414">
        <f>M66/'生產管理報表 7-1 (週)'!$B$120</f>
        <v>6.1312647707313643E-2</v>
      </c>
      <c r="L66" s="416" t="s">
        <v>462</v>
      </c>
      <c r="M66" s="417">
        <f>SUM(M61:M65)</f>
        <v>20346.26089999995</v>
      </c>
      <c r="N66" s="713"/>
      <c r="O66" s="714"/>
      <c r="P66" s="715"/>
    </row>
    <row r="67" spans="1:19" ht="24.95" customHeight="1" thickTop="1">
      <c r="M67" s="388"/>
    </row>
    <row r="68" spans="1:19" ht="24.95" customHeight="1">
      <c r="A68" s="688" t="s">
        <v>449</v>
      </c>
      <c r="B68" s="689"/>
      <c r="C68" s="354" t="s">
        <v>358</v>
      </c>
      <c r="D68" s="728" t="s">
        <v>359</v>
      </c>
      <c r="E68" s="729"/>
      <c r="F68" s="730"/>
      <c r="G68" s="731" t="s">
        <v>452</v>
      </c>
      <c r="H68" s="732"/>
      <c r="I68" s="733"/>
      <c r="J68" s="355" t="s">
        <v>453</v>
      </c>
      <c r="K68" s="326" t="s">
        <v>23</v>
      </c>
      <c r="L68" s="326" t="s">
        <v>454</v>
      </c>
      <c r="M68" s="389" t="s">
        <v>421</v>
      </c>
      <c r="N68" s="327" t="s">
        <v>455</v>
      </c>
      <c r="O68" s="696" t="s">
        <v>364</v>
      </c>
      <c r="P68" s="697"/>
    </row>
    <row r="69" spans="1:19" ht="24.95" customHeight="1">
      <c r="A69" s="698">
        <v>7</v>
      </c>
      <c r="B69" s="734" t="s">
        <v>490</v>
      </c>
      <c r="C69" s="329">
        <v>1</v>
      </c>
      <c r="D69" s="330"/>
      <c r="E69" s="331"/>
      <c r="F69" s="332"/>
      <c r="G69" s="333"/>
      <c r="H69" s="334"/>
      <c r="I69" s="335"/>
      <c r="J69" s="336"/>
      <c r="K69" s="337"/>
      <c r="L69" s="338"/>
      <c r="M69" s="390">
        <f t="shared" ref="M69:M71" si="6">L69*J69</f>
        <v>0</v>
      </c>
      <c r="N69" s="338"/>
      <c r="O69" s="737"/>
      <c r="P69" s="738"/>
    </row>
    <row r="70" spans="1:19" ht="24.95" customHeight="1">
      <c r="A70" s="699"/>
      <c r="B70" s="735"/>
      <c r="C70" s="329">
        <v>2</v>
      </c>
      <c r="D70" s="330"/>
      <c r="E70" s="331"/>
      <c r="F70" s="332"/>
      <c r="G70" s="333"/>
      <c r="H70" s="334"/>
      <c r="I70" s="335"/>
      <c r="J70" s="336"/>
      <c r="K70" s="337"/>
      <c r="L70" s="338"/>
      <c r="M70" s="390">
        <f t="shared" si="6"/>
        <v>0</v>
      </c>
      <c r="N70" s="338"/>
      <c r="O70" s="739"/>
      <c r="P70" s="740"/>
    </row>
    <row r="71" spans="1:19" ht="24.95" customHeight="1">
      <c r="A71" s="699"/>
      <c r="B71" s="735"/>
      <c r="C71" s="329">
        <v>3</v>
      </c>
      <c r="D71" s="330"/>
      <c r="E71" s="331"/>
      <c r="F71" s="332"/>
      <c r="G71" s="333"/>
      <c r="H71" s="334"/>
      <c r="I71" s="335"/>
      <c r="J71" s="336"/>
      <c r="K71" s="337"/>
      <c r="L71" s="338"/>
      <c r="M71" s="390">
        <f t="shared" si="6"/>
        <v>0</v>
      </c>
      <c r="N71" s="338"/>
      <c r="O71" s="739"/>
      <c r="P71" s="740"/>
    </row>
    <row r="72" spans="1:19" ht="24.95" customHeight="1">
      <c r="A72" s="699"/>
      <c r="B72" s="735"/>
      <c r="C72" s="329">
        <v>4</v>
      </c>
      <c r="D72" s="330"/>
      <c r="E72" s="331"/>
      <c r="F72" s="332"/>
      <c r="G72" s="333"/>
      <c r="H72" s="334"/>
      <c r="I72" s="335"/>
      <c r="J72" s="336"/>
      <c r="K72" s="337"/>
      <c r="L72" s="338"/>
      <c r="M72" s="391">
        <v>0</v>
      </c>
      <c r="N72" s="338"/>
      <c r="O72" s="350"/>
      <c r="P72" s="351"/>
    </row>
    <row r="73" spans="1:19" ht="24.95" customHeight="1" thickBot="1">
      <c r="A73" s="699"/>
      <c r="B73" s="735"/>
      <c r="C73" s="329">
        <v>5</v>
      </c>
      <c r="D73" s="340"/>
      <c r="E73" s="341"/>
      <c r="F73" s="342"/>
      <c r="G73" s="333"/>
      <c r="H73" s="334"/>
      <c r="I73" s="335"/>
      <c r="J73" s="343"/>
      <c r="K73" s="298"/>
      <c r="L73" s="345"/>
      <c r="M73" s="392">
        <v>0</v>
      </c>
      <c r="N73" s="338"/>
      <c r="O73" s="352"/>
      <c r="P73" s="353"/>
    </row>
    <row r="74" spans="1:19" ht="15.75" customHeight="1" thickTop="1" thickBot="1">
      <c r="A74" s="700"/>
      <c r="B74" s="736"/>
      <c r="C74" s="725"/>
      <c r="D74" s="726"/>
      <c r="E74" s="726"/>
      <c r="F74" s="726"/>
      <c r="G74" s="726"/>
      <c r="H74" s="726"/>
      <c r="I74" s="727"/>
      <c r="J74" s="346" t="s">
        <v>461</v>
      </c>
      <c r="K74" s="402">
        <f>M74/'生產管理報表 7-1 (週)'!$B$120</f>
        <v>0</v>
      </c>
      <c r="L74" s="347" t="s">
        <v>462</v>
      </c>
      <c r="M74" s="393">
        <f>SUM(M69:M73)</f>
        <v>0</v>
      </c>
      <c r="N74" s="713"/>
      <c r="O74" s="714"/>
      <c r="P74" s="715"/>
    </row>
    <row r="75" spans="1:19" s="140" customFormat="1" ht="15.75" customHeight="1" thickTop="1">
      <c r="A75" s="645" t="s">
        <v>561</v>
      </c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</row>
    <row r="76" spans="1:19" s="141" customFormat="1" ht="15.75" customHeight="1">
      <c r="A76" s="685"/>
      <c r="B76" s="685"/>
      <c r="C76" s="685"/>
      <c r="D76" s="685"/>
      <c r="E76" s="685"/>
      <c r="F76" s="685"/>
      <c r="G76" s="685"/>
      <c r="H76" s="685"/>
      <c r="I76" s="685"/>
      <c r="J76" s="685"/>
      <c r="K76" s="685"/>
      <c r="L76" s="685"/>
      <c r="M76" s="685"/>
    </row>
    <row r="77" spans="1:19" s="140" customFormat="1" ht="15.75" customHeight="1">
      <c r="A77" s="686" t="s">
        <v>449</v>
      </c>
      <c r="B77" s="653">
        <v>1</v>
      </c>
      <c r="C77" s="654"/>
      <c r="D77" s="653">
        <v>2</v>
      </c>
      <c r="E77" s="654"/>
      <c r="F77" s="653">
        <v>3</v>
      </c>
      <c r="G77" s="654"/>
      <c r="H77" s="679">
        <v>4</v>
      </c>
      <c r="I77" s="680"/>
      <c r="J77" s="679">
        <v>5</v>
      </c>
      <c r="K77" s="680"/>
      <c r="L77" s="679">
        <v>6</v>
      </c>
      <c r="M77" s="680"/>
      <c r="N77" s="679">
        <v>7</v>
      </c>
      <c r="O77" s="680"/>
      <c r="P77" s="386">
        <v>8</v>
      </c>
    </row>
    <row r="78" spans="1:19" s="140" customFormat="1" ht="15.75" customHeight="1">
      <c r="A78" s="687"/>
      <c r="B78" s="683" t="s">
        <v>417</v>
      </c>
      <c r="C78" s="684"/>
      <c r="D78" s="683" t="s">
        <v>450</v>
      </c>
      <c r="E78" s="684"/>
      <c r="F78" s="683" t="s">
        <v>419</v>
      </c>
      <c r="G78" s="684"/>
      <c r="H78" s="681" t="s">
        <v>428</v>
      </c>
      <c r="I78" s="682"/>
      <c r="J78" s="681" t="s">
        <v>424</v>
      </c>
      <c r="K78" s="682"/>
      <c r="L78" s="681" t="s">
        <v>425</v>
      </c>
      <c r="M78" s="682"/>
      <c r="N78" s="681" t="s">
        <v>426</v>
      </c>
      <c r="O78" s="682"/>
      <c r="P78" s="387" t="s">
        <v>451</v>
      </c>
    </row>
    <row r="79" spans="1:19" s="140" customFormat="1" ht="15.75" customHeight="1">
      <c r="B79" s="282"/>
      <c r="C79" s="283"/>
    </row>
    <row r="80" spans="1:19" s="328" customFormat="1" ht="15.75" customHeight="1">
      <c r="A80" s="688" t="s">
        <v>449</v>
      </c>
      <c r="B80" s="689"/>
      <c r="C80" s="325" t="s">
        <v>358</v>
      </c>
      <c r="D80" s="690" t="s">
        <v>359</v>
      </c>
      <c r="E80" s="691"/>
      <c r="F80" s="692"/>
      <c r="G80" s="693" t="s">
        <v>452</v>
      </c>
      <c r="H80" s="694"/>
      <c r="I80" s="695"/>
      <c r="J80" s="326" t="s">
        <v>453</v>
      </c>
      <c r="K80" s="326" t="s">
        <v>23</v>
      </c>
      <c r="L80" s="326" t="s">
        <v>454</v>
      </c>
      <c r="M80" s="327" t="s">
        <v>421</v>
      </c>
      <c r="N80" s="327" t="s">
        <v>455</v>
      </c>
      <c r="O80" s="696" t="s">
        <v>364</v>
      </c>
      <c r="P80" s="697"/>
      <c r="R80" s="403"/>
      <c r="S80" s="404"/>
    </row>
    <row r="81" spans="1:20" s="349" customFormat="1" ht="51.75" customHeight="1">
      <c r="A81" s="698">
        <v>4</v>
      </c>
      <c r="B81" s="701" t="s">
        <v>428</v>
      </c>
      <c r="C81" s="329">
        <v>1</v>
      </c>
      <c r="D81" s="287" t="s">
        <v>316</v>
      </c>
      <c r="E81" s="288"/>
      <c r="F81" s="289"/>
      <c r="G81" s="357" t="s">
        <v>584</v>
      </c>
      <c r="H81" s="356"/>
      <c r="I81" s="357"/>
      <c r="J81" s="369">
        <v>65.67</v>
      </c>
      <c r="K81" s="370">
        <v>0</v>
      </c>
      <c r="L81" s="371">
        <v>199.1099999999999</v>
      </c>
      <c r="M81" s="381">
        <f t="shared" ref="M81:M85" si="7">L81*J81</f>
        <v>13075.553699999993</v>
      </c>
      <c r="N81" s="371"/>
      <c r="O81" s="706" t="s">
        <v>585</v>
      </c>
      <c r="P81" s="707"/>
      <c r="R81" s="405"/>
      <c r="S81" s="404"/>
    </row>
    <row r="82" spans="1:20" s="349" customFormat="1" ht="55.5" customHeight="1">
      <c r="A82" s="699"/>
      <c r="B82" s="702"/>
      <c r="C82" s="329">
        <v>2</v>
      </c>
      <c r="D82" s="287" t="s">
        <v>316</v>
      </c>
      <c r="E82" s="288"/>
      <c r="F82" s="289"/>
      <c r="G82" s="357" t="s">
        <v>499</v>
      </c>
      <c r="H82" s="356"/>
      <c r="I82" s="357"/>
      <c r="J82" s="369">
        <v>94.57</v>
      </c>
      <c r="K82" s="370">
        <v>0</v>
      </c>
      <c r="L82" s="371">
        <v>131.11999999999989</v>
      </c>
      <c r="M82" s="381">
        <f t="shared" si="7"/>
        <v>12400.018399999988</v>
      </c>
      <c r="N82" s="371"/>
      <c r="O82" s="706" t="s">
        <v>586</v>
      </c>
      <c r="P82" s="707"/>
      <c r="R82" s="405"/>
      <c r="S82" s="403"/>
      <c r="T82" s="398"/>
    </row>
    <row r="83" spans="1:20" s="349" customFormat="1" ht="51" customHeight="1">
      <c r="A83" s="699"/>
      <c r="B83" s="702"/>
      <c r="C83" s="329">
        <v>3</v>
      </c>
      <c r="D83" s="287" t="s">
        <v>492</v>
      </c>
      <c r="E83" s="288"/>
      <c r="F83" s="289"/>
      <c r="G83" s="357" t="s">
        <v>493</v>
      </c>
      <c r="H83" s="356"/>
      <c r="I83" s="357"/>
      <c r="J83" s="369">
        <v>190.87</v>
      </c>
      <c r="K83" s="370">
        <v>0</v>
      </c>
      <c r="L83" s="371">
        <v>45.55000000000004</v>
      </c>
      <c r="M83" s="381">
        <f t="shared" si="7"/>
        <v>8694.128500000008</v>
      </c>
      <c r="N83" s="371"/>
      <c r="O83" s="706" t="s">
        <v>579</v>
      </c>
      <c r="P83" s="707"/>
      <c r="R83" s="405"/>
      <c r="S83" s="404"/>
    </row>
    <row r="84" spans="1:20" s="349" customFormat="1" ht="39" customHeight="1">
      <c r="A84" s="699"/>
      <c r="B84" s="702"/>
      <c r="C84" s="329">
        <v>4</v>
      </c>
      <c r="D84" s="287" t="s">
        <v>316</v>
      </c>
      <c r="E84" s="288"/>
      <c r="F84" s="289"/>
      <c r="G84" s="357" t="s">
        <v>587</v>
      </c>
      <c r="H84" s="356"/>
      <c r="I84" s="357"/>
      <c r="J84" s="369">
        <v>71.349999999999994</v>
      </c>
      <c r="K84" s="370">
        <v>0</v>
      </c>
      <c r="L84" s="371">
        <v>108.56000000000003</v>
      </c>
      <c r="M84" s="381">
        <f t="shared" si="7"/>
        <v>7745.7560000000012</v>
      </c>
      <c r="N84" s="371"/>
      <c r="O84" s="706" t="s">
        <v>588</v>
      </c>
      <c r="P84" s="707"/>
      <c r="R84" s="405"/>
      <c r="S84" s="403"/>
      <c r="T84" s="398"/>
    </row>
    <row r="85" spans="1:20" s="349" customFormat="1" ht="39" customHeight="1" thickBot="1">
      <c r="A85" s="699"/>
      <c r="B85" s="702"/>
      <c r="C85" s="329">
        <v>5</v>
      </c>
      <c r="D85" s="287" t="s">
        <v>289</v>
      </c>
      <c r="E85" s="295"/>
      <c r="F85" s="296"/>
      <c r="G85" s="357" t="s">
        <v>495</v>
      </c>
      <c r="H85" s="356"/>
      <c r="I85" s="357"/>
      <c r="J85" s="373">
        <v>692.59</v>
      </c>
      <c r="K85" s="298">
        <v>0</v>
      </c>
      <c r="L85" s="375">
        <v>10.86999999999999</v>
      </c>
      <c r="M85" s="381">
        <f t="shared" si="7"/>
        <v>7528.4532999999938</v>
      </c>
      <c r="N85" s="371"/>
      <c r="O85" s="706" t="s">
        <v>589</v>
      </c>
      <c r="P85" s="707"/>
      <c r="R85" s="406"/>
      <c r="S85" s="404"/>
      <c r="T85" s="339"/>
    </row>
    <row r="86" spans="1:20" ht="15.75" customHeight="1" thickTop="1" thickBot="1">
      <c r="A86" s="700"/>
      <c r="B86" s="703"/>
      <c r="C86" s="710"/>
      <c r="D86" s="711"/>
      <c r="E86" s="711"/>
      <c r="F86" s="711"/>
      <c r="G86" s="711"/>
      <c r="H86" s="711"/>
      <c r="I86" s="712"/>
      <c r="J86" s="415" t="s">
        <v>461</v>
      </c>
      <c r="K86" s="412">
        <f>M86/'生產管理報表 7-1 (週)'!$B$131</f>
        <v>0.13357206805888447</v>
      </c>
      <c r="L86" s="416" t="s">
        <v>462</v>
      </c>
      <c r="M86" s="417">
        <f>SUM(M81:M85)</f>
        <v>49443.909899999984</v>
      </c>
      <c r="N86" s="713"/>
      <c r="O86" s="714"/>
      <c r="P86" s="715"/>
      <c r="R86" s="403"/>
      <c r="S86" s="403"/>
    </row>
    <row r="87" spans="1:20" ht="15.75" customHeight="1" thickTop="1">
      <c r="M87" s="388"/>
      <c r="S87" s="404"/>
    </row>
    <row r="88" spans="1:20" ht="15.75" customHeight="1">
      <c r="A88" s="688" t="s">
        <v>449</v>
      </c>
      <c r="B88" s="689"/>
      <c r="C88" s="325" t="s">
        <v>358</v>
      </c>
      <c r="D88" s="690" t="s">
        <v>359</v>
      </c>
      <c r="E88" s="691"/>
      <c r="F88" s="692"/>
      <c r="G88" s="693" t="s">
        <v>452</v>
      </c>
      <c r="H88" s="694"/>
      <c r="I88" s="695"/>
      <c r="J88" s="326" t="s">
        <v>453</v>
      </c>
      <c r="K88" s="326" t="s">
        <v>23</v>
      </c>
      <c r="L88" s="326" t="s">
        <v>454</v>
      </c>
      <c r="M88" s="389" t="s">
        <v>421</v>
      </c>
      <c r="N88" s="327" t="s">
        <v>455</v>
      </c>
      <c r="O88" s="696" t="s">
        <v>364</v>
      </c>
      <c r="P88" s="697"/>
      <c r="S88" s="403"/>
      <c r="T88" s="398"/>
    </row>
    <row r="89" spans="1:20" s="349" customFormat="1" ht="24.95" customHeight="1">
      <c r="A89" s="698">
        <v>5</v>
      </c>
      <c r="B89" s="716" t="s">
        <v>478</v>
      </c>
      <c r="C89" s="329">
        <v>1</v>
      </c>
      <c r="D89" s="287" t="s">
        <v>467</v>
      </c>
      <c r="E89" s="288"/>
      <c r="F89" s="289"/>
      <c r="G89" s="357" t="s">
        <v>479</v>
      </c>
      <c r="H89" s="356"/>
      <c r="I89" s="357"/>
      <c r="J89" s="410">
        <v>147.43000000000004</v>
      </c>
      <c r="K89" s="370">
        <v>1.0569205943682799E-3</v>
      </c>
      <c r="L89" s="371">
        <v>193.54999999999993</v>
      </c>
      <c r="M89" s="381">
        <f>L89*J89</f>
        <v>28535.076499999996</v>
      </c>
      <c r="N89" s="371"/>
      <c r="O89" s="719" t="s">
        <v>590</v>
      </c>
      <c r="P89" s="720"/>
      <c r="S89" s="404"/>
    </row>
    <row r="90" spans="1:20" s="349" customFormat="1" ht="24.95" customHeight="1">
      <c r="A90" s="699"/>
      <c r="B90" s="717"/>
      <c r="C90" s="329">
        <v>2</v>
      </c>
      <c r="D90" s="287"/>
      <c r="E90" s="288"/>
      <c r="F90" s="289"/>
      <c r="G90" s="429"/>
      <c r="H90" s="356"/>
      <c r="I90" s="357"/>
      <c r="J90" s="369"/>
      <c r="K90" s="370"/>
      <c r="L90" s="371"/>
      <c r="M90" s="381">
        <f t="shared" ref="M90:M93" si="8">L90*J90</f>
        <v>0</v>
      </c>
      <c r="N90" s="371"/>
      <c r="O90" s="721"/>
      <c r="P90" s="722"/>
      <c r="S90" s="403"/>
      <c r="T90" s="399"/>
    </row>
    <row r="91" spans="1:20" ht="24.95" customHeight="1">
      <c r="A91" s="699"/>
      <c r="B91" s="717"/>
      <c r="C91" s="329">
        <v>3</v>
      </c>
      <c r="D91" s="330"/>
      <c r="E91" s="331"/>
      <c r="F91" s="332"/>
      <c r="G91" s="429"/>
      <c r="H91" s="356"/>
      <c r="I91" s="357"/>
      <c r="J91" s="336"/>
      <c r="K91" s="337"/>
      <c r="L91" s="338"/>
      <c r="M91" s="381">
        <f t="shared" si="8"/>
        <v>0</v>
      </c>
      <c r="N91" s="338"/>
      <c r="O91" s="739"/>
      <c r="P91" s="740"/>
    </row>
    <row r="92" spans="1:20" ht="24.95" customHeight="1">
      <c r="A92" s="699"/>
      <c r="B92" s="717"/>
      <c r="C92" s="329">
        <v>4</v>
      </c>
      <c r="D92" s="330"/>
      <c r="E92" s="331"/>
      <c r="F92" s="332"/>
      <c r="G92" s="429"/>
      <c r="H92" s="356"/>
      <c r="I92" s="357"/>
      <c r="J92" s="336"/>
      <c r="K92" s="337"/>
      <c r="L92" s="338"/>
      <c r="M92" s="381">
        <f t="shared" si="8"/>
        <v>0</v>
      </c>
      <c r="N92" s="338"/>
      <c r="O92" s="350"/>
      <c r="P92" s="351"/>
    </row>
    <row r="93" spans="1:20" ht="24.95" customHeight="1" thickBot="1">
      <c r="A93" s="699"/>
      <c r="B93" s="717"/>
      <c r="C93" s="329">
        <v>5</v>
      </c>
      <c r="D93" s="340"/>
      <c r="E93" s="341"/>
      <c r="F93" s="342"/>
      <c r="G93" s="429"/>
      <c r="H93" s="356"/>
      <c r="I93" s="357"/>
      <c r="J93" s="343"/>
      <c r="K93" s="298"/>
      <c r="L93" s="345"/>
      <c r="M93" s="381">
        <f t="shared" si="8"/>
        <v>0</v>
      </c>
      <c r="N93" s="338"/>
      <c r="O93" s="352"/>
      <c r="P93" s="353"/>
      <c r="R93" s="407"/>
    </row>
    <row r="94" spans="1:20" ht="15.75" customHeight="1" thickTop="1" thickBot="1">
      <c r="A94" s="700"/>
      <c r="B94" s="718"/>
      <c r="C94" s="725"/>
      <c r="D94" s="726"/>
      <c r="E94" s="726"/>
      <c r="F94" s="726"/>
      <c r="G94" s="726"/>
      <c r="H94" s="726"/>
      <c r="I94" s="727"/>
      <c r="J94" s="415" t="s">
        <v>461</v>
      </c>
      <c r="K94" s="412">
        <f>M94/'生產管理報表 7-1 (週)'!$B$131</f>
        <v>7.7087131418858021E-2</v>
      </c>
      <c r="L94" s="416" t="s">
        <v>462</v>
      </c>
      <c r="M94" s="417">
        <f>SUM(M89:M93)</f>
        <v>28535.076499999996</v>
      </c>
      <c r="N94" s="713"/>
      <c r="O94" s="714"/>
      <c r="P94" s="715"/>
      <c r="R94" s="403"/>
    </row>
    <row r="95" spans="1:20" ht="24.95" customHeight="1" thickTop="1">
      <c r="M95" s="388"/>
      <c r="R95" s="403"/>
    </row>
    <row r="96" spans="1:20" ht="24.95" customHeight="1">
      <c r="A96" s="688" t="s">
        <v>449</v>
      </c>
      <c r="B96" s="689"/>
      <c r="C96" s="354" t="s">
        <v>358</v>
      </c>
      <c r="D96" s="728" t="s">
        <v>359</v>
      </c>
      <c r="E96" s="729"/>
      <c r="F96" s="730"/>
      <c r="G96" s="731" t="s">
        <v>452</v>
      </c>
      <c r="H96" s="732"/>
      <c r="I96" s="733"/>
      <c r="J96" s="355" t="s">
        <v>453</v>
      </c>
      <c r="K96" s="326" t="s">
        <v>23</v>
      </c>
      <c r="L96" s="326" t="s">
        <v>454</v>
      </c>
      <c r="M96" s="389" t="s">
        <v>421</v>
      </c>
      <c r="N96" s="327" t="s">
        <v>455</v>
      </c>
      <c r="O96" s="696" t="s">
        <v>364</v>
      </c>
      <c r="P96" s="697"/>
      <c r="R96" s="403"/>
    </row>
    <row r="97" spans="1:16" ht="33" customHeight="1">
      <c r="A97" s="698">
        <v>6</v>
      </c>
      <c r="B97" s="716" t="s">
        <v>487</v>
      </c>
      <c r="C97" s="329">
        <v>1</v>
      </c>
      <c r="D97" s="408" t="s">
        <v>272</v>
      </c>
      <c r="E97" s="331"/>
      <c r="F97" s="332"/>
      <c r="G97" s="357" t="s">
        <v>505</v>
      </c>
      <c r="H97" s="356"/>
      <c r="I97" s="357"/>
      <c r="J97" s="369">
        <v>605.77999999999986</v>
      </c>
      <c r="K97" s="370">
        <v>0</v>
      </c>
      <c r="L97" s="371">
        <v>24.110000000000014</v>
      </c>
      <c r="M97" s="381">
        <f t="shared" ref="M97:M101" si="9">L97*J97</f>
        <v>14605.355800000005</v>
      </c>
      <c r="N97" s="338"/>
      <c r="O97" s="708" t="s">
        <v>574</v>
      </c>
      <c r="P97" s="709"/>
    </row>
    <row r="98" spans="1:16" ht="33" customHeight="1">
      <c r="A98" s="699"/>
      <c r="B98" s="717"/>
      <c r="C98" s="329">
        <v>2</v>
      </c>
      <c r="D98" s="287" t="s">
        <v>467</v>
      </c>
      <c r="E98" s="331"/>
      <c r="F98" s="332"/>
      <c r="G98" s="357" t="s">
        <v>507</v>
      </c>
      <c r="H98" s="356"/>
      <c r="I98" s="357"/>
      <c r="J98" s="369">
        <v>39.39</v>
      </c>
      <c r="K98" s="370">
        <v>0</v>
      </c>
      <c r="L98" s="371">
        <v>152.34999999999991</v>
      </c>
      <c r="M98" s="381">
        <f t="shared" si="9"/>
        <v>6001.0664999999963</v>
      </c>
      <c r="N98" s="338"/>
      <c r="O98" s="708" t="s">
        <v>574</v>
      </c>
      <c r="P98" s="709"/>
    </row>
    <row r="99" spans="1:16" ht="33" customHeight="1">
      <c r="A99" s="699"/>
      <c r="B99" s="717"/>
      <c r="C99" s="329">
        <v>3</v>
      </c>
      <c r="D99" s="287" t="s">
        <v>288</v>
      </c>
      <c r="E99" s="331"/>
      <c r="F99" s="332"/>
      <c r="G99" s="787" t="s">
        <v>508</v>
      </c>
      <c r="H99" s="788"/>
      <c r="I99" s="789"/>
      <c r="J99" s="369">
        <v>108.26</v>
      </c>
      <c r="K99" s="370">
        <v>0</v>
      </c>
      <c r="L99" s="371">
        <v>17.940000000000055</v>
      </c>
      <c r="M99" s="381">
        <f t="shared" si="9"/>
        <v>1942.184400000006</v>
      </c>
      <c r="N99" s="338"/>
      <c r="O99" s="706" t="s">
        <v>591</v>
      </c>
      <c r="P99" s="707"/>
    </row>
    <row r="100" spans="1:16" ht="33" customHeight="1">
      <c r="A100" s="699"/>
      <c r="B100" s="717"/>
      <c r="C100" s="329">
        <v>4</v>
      </c>
      <c r="D100" s="287"/>
      <c r="E100" s="331"/>
      <c r="F100" s="332"/>
      <c r="G100" s="429"/>
      <c r="H100" s="356"/>
      <c r="I100" s="357"/>
      <c r="J100" s="336"/>
      <c r="K100" s="337"/>
      <c r="L100" s="338"/>
      <c r="M100" s="390">
        <f t="shared" si="9"/>
        <v>0</v>
      </c>
      <c r="N100" s="338"/>
      <c r="O100" s="708"/>
      <c r="P100" s="709"/>
    </row>
    <row r="101" spans="1:16" ht="24.95" customHeight="1" thickBot="1">
      <c r="A101" s="699"/>
      <c r="B101" s="717"/>
      <c r="C101" s="329">
        <v>5</v>
      </c>
      <c r="D101" s="340"/>
      <c r="E101" s="341"/>
      <c r="F101" s="342"/>
      <c r="G101" s="429"/>
      <c r="H101" s="356"/>
      <c r="I101" s="357"/>
      <c r="J101" s="343"/>
      <c r="K101" s="298"/>
      <c r="L101" s="345"/>
      <c r="M101" s="390">
        <f t="shared" si="9"/>
        <v>0</v>
      </c>
      <c r="N101" s="338"/>
      <c r="O101" s="352"/>
      <c r="P101" s="353"/>
    </row>
    <row r="102" spans="1:16" ht="15.75" customHeight="1" thickTop="1" thickBot="1">
      <c r="A102" s="700"/>
      <c r="B102" s="718"/>
      <c r="C102" s="725"/>
      <c r="D102" s="726"/>
      <c r="E102" s="726"/>
      <c r="F102" s="726"/>
      <c r="G102" s="726"/>
      <c r="H102" s="726"/>
      <c r="I102" s="727"/>
      <c r="J102" s="415" t="s">
        <v>461</v>
      </c>
      <c r="K102" s="412">
        <f>M102/'生產管理報表 7-1 (週)'!$B$131</f>
        <v>6.0914762502740916E-2</v>
      </c>
      <c r="L102" s="416" t="s">
        <v>462</v>
      </c>
      <c r="M102" s="417">
        <f>SUM(M97:M101)</f>
        <v>22548.606700000008</v>
      </c>
      <c r="N102" s="713"/>
      <c r="O102" s="714"/>
      <c r="P102" s="715"/>
    </row>
    <row r="103" spans="1:16" ht="24.95" customHeight="1" thickTop="1">
      <c r="M103" s="388"/>
    </row>
    <row r="104" spans="1:16" ht="24.95" customHeight="1">
      <c r="A104" s="688" t="s">
        <v>449</v>
      </c>
      <c r="B104" s="689"/>
      <c r="C104" s="354" t="s">
        <v>358</v>
      </c>
      <c r="D104" s="728" t="s">
        <v>359</v>
      </c>
      <c r="E104" s="729"/>
      <c r="F104" s="730"/>
      <c r="G104" s="731" t="s">
        <v>452</v>
      </c>
      <c r="H104" s="732"/>
      <c r="I104" s="733"/>
      <c r="J104" s="355" t="s">
        <v>453</v>
      </c>
      <c r="K104" s="326" t="s">
        <v>23</v>
      </c>
      <c r="L104" s="326" t="s">
        <v>454</v>
      </c>
      <c r="M104" s="389" t="s">
        <v>421</v>
      </c>
      <c r="N104" s="327" t="s">
        <v>455</v>
      </c>
      <c r="O104" s="696" t="s">
        <v>364</v>
      </c>
      <c r="P104" s="697"/>
    </row>
    <row r="105" spans="1:16" ht="24.95" customHeight="1">
      <c r="A105" s="698">
        <v>7</v>
      </c>
      <c r="B105" s="734" t="s">
        <v>490</v>
      </c>
      <c r="C105" s="329">
        <v>1</v>
      </c>
      <c r="D105" s="330"/>
      <c r="E105" s="331"/>
      <c r="F105" s="332"/>
      <c r="G105" s="333"/>
      <c r="H105" s="334"/>
      <c r="I105" s="335"/>
      <c r="J105" s="336"/>
      <c r="K105" s="337"/>
      <c r="L105" s="338"/>
      <c r="M105" s="390">
        <f t="shared" ref="M105:M107" si="10">L105*J105</f>
        <v>0</v>
      </c>
      <c r="N105" s="338"/>
      <c r="O105" s="737"/>
      <c r="P105" s="738"/>
    </row>
    <row r="106" spans="1:16" ht="24.95" customHeight="1">
      <c r="A106" s="699"/>
      <c r="B106" s="735"/>
      <c r="C106" s="329">
        <v>2</v>
      </c>
      <c r="D106" s="330"/>
      <c r="E106" s="331"/>
      <c r="F106" s="332"/>
      <c r="G106" s="333"/>
      <c r="H106" s="334"/>
      <c r="I106" s="335"/>
      <c r="J106" s="336"/>
      <c r="K106" s="337"/>
      <c r="L106" s="338"/>
      <c r="M106" s="390">
        <f t="shared" si="10"/>
        <v>0</v>
      </c>
      <c r="N106" s="338"/>
      <c r="O106" s="739"/>
      <c r="P106" s="740"/>
    </row>
    <row r="107" spans="1:16" ht="24.95" customHeight="1">
      <c r="A107" s="699"/>
      <c r="B107" s="735"/>
      <c r="C107" s="329">
        <v>3</v>
      </c>
      <c r="D107" s="330"/>
      <c r="E107" s="331"/>
      <c r="F107" s="332"/>
      <c r="G107" s="333"/>
      <c r="H107" s="334"/>
      <c r="I107" s="335"/>
      <c r="J107" s="336"/>
      <c r="K107" s="337"/>
      <c r="L107" s="338"/>
      <c r="M107" s="390">
        <f t="shared" si="10"/>
        <v>0</v>
      </c>
      <c r="N107" s="338"/>
      <c r="O107" s="739"/>
      <c r="P107" s="740"/>
    </row>
    <row r="108" spans="1:16" ht="24.95" customHeight="1">
      <c r="A108" s="699"/>
      <c r="B108" s="735"/>
      <c r="C108" s="329">
        <v>4</v>
      </c>
      <c r="D108" s="330"/>
      <c r="E108" s="331"/>
      <c r="F108" s="332"/>
      <c r="G108" s="333"/>
      <c r="H108" s="334"/>
      <c r="I108" s="335"/>
      <c r="J108" s="336"/>
      <c r="K108" s="337"/>
      <c r="L108" s="338"/>
      <c r="M108" s="391">
        <v>0</v>
      </c>
      <c r="N108" s="338"/>
      <c r="O108" s="350"/>
      <c r="P108" s="351"/>
    </row>
    <row r="109" spans="1:16" ht="24.95" customHeight="1" thickBot="1">
      <c r="A109" s="699"/>
      <c r="B109" s="735"/>
      <c r="C109" s="329">
        <v>5</v>
      </c>
      <c r="D109" s="340"/>
      <c r="E109" s="341"/>
      <c r="F109" s="342"/>
      <c r="G109" s="333"/>
      <c r="H109" s="334"/>
      <c r="I109" s="335"/>
      <c r="J109" s="343"/>
      <c r="K109" s="298"/>
      <c r="L109" s="345"/>
      <c r="M109" s="392">
        <v>0</v>
      </c>
      <c r="N109" s="338"/>
      <c r="O109" s="352"/>
      <c r="P109" s="353"/>
    </row>
    <row r="110" spans="1:16" ht="15.75" customHeight="1" thickTop="1" thickBot="1">
      <c r="A110" s="700"/>
      <c r="B110" s="736"/>
      <c r="C110" s="725"/>
      <c r="D110" s="726"/>
      <c r="E110" s="726"/>
      <c r="F110" s="726"/>
      <c r="G110" s="726"/>
      <c r="H110" s="726"/>
      <c r="I110" s="727"/>
      <c r="J110" s="346" t="s">
        <v>461</v>
      </c>
      <c r="K110" s="412">
        <f>M110/'生產管理報表 7-1 (週)'!$B$131</f>
        <v>0</v>
      </c>
      <c r="L110" s="347" t="s">
        <v>462</v>
      </c>
      <c r="M110" s="393">
        <f>SUM(M105:M109)</f>
        <v>0</v>
      </c>
      <c r="N110" s="713"/>
      <c r="O110" s="714"/>
      <c r="P110" s="715"/>
    </row>
    <row r="111" spans="1:16" s="140" customFormat="1" ht="15.75" customHeight="1" thickTop="1">
      <c r="A111" s="645" t="s">
        <v>562</v>
      </c>
      <c r="B111" s="645"/>
      <c r="C111" s="645"/>
      <c r="D111" s="645"/>
      <c r="E111" s="645"/>
      <c r="F111" s="645"/>
      <c r="G111" s="645"/>
      <c r="H111" s="645"/>
      <c r="I111" s="645"/>
      <c r="J111" s="645"/>
      <c r="K111" s="645"/>
      <c r="L111" s="645"/>
      <c r="M111" s="645"/>
    </row>
    <row r="112" spans="1:16" s="141" customFormat="1" ht="15.75" customHeight="1">
      <c r="A112" s="685"/>
      <c r="B112" s="685"/>
      <c r="C112" s="685"/>
      <c r="D112" s="685"/>
      <c r="E112" s="685"/>
      <c r="F112" s="685"/>
      <c r="G112" s="685"/>
      <c r="H112" s="685"/>
      <c r="I112" s="685"/>
      <c r="J112" s="685"/>
      <c r="K112" s="685"/>
      <c r="L112" s="685"/>
      <c r="M112" s="685"/>
    </row>
    <row r="113" spans="1:20" s="140" customFormat="1" ht="15.75" customHeight="1">
      <c r="A113" s="686" t="s">
        <v>449</v>
      </c>
      <c r="B113" s="653">
        <v>1</v>
      </c>
      <c r="C113" s="654"/>
      <c r="D113" s="653">
        <v>2</v>
      </c>
      <c r="E113" s="654"/>
      <c r="F113" s="653">
        <v>3</v>
      </c>
      <c r="G113" s="654"/>
      <c r="H113" s="679">
        <v>4</v>
      </c>
      <c r="I113" s="680"/>
      <c r="J113" s="679">
        <v>5</v>
      </c>
      <c r="K113" s="680"/>
      <c r="L113" s="679">
        <v>6</v>
      </c>
      <c r="M113" s="680"/>
      <c r="N113" s="679">
        <v>7</v>
      </c>
      <c r="O113" s="680"/>
      <c r="P113" s="386">
        <v>8</v>
      </c>
    </row>
    <row r="114" spans="1:20" s="140" customFormat="1" ht="15.75" customHeight="1">
      <c r="A114" s="687"/>
      <c r="B114" s="683" t="s">
        <v>417</v>
      </c>
      <c r="C114" s="684"/>
      <c r="D114" s="683" t="s">
        <v>450</v>
      </c>
      <c r="E114" s="684"/>
      <c r="F114" s="683" t="s">
        <v>419</v>
      </c>
      <c r="G114" s="684"/>
      <c r="H114" s="681" t="s">
        <v>428</v>
      </c>
      <c r="I114" s="682"/>
      <c r="J114" s="681" t="s">
        <v>424</v>
      </c>
      <c r="K114" s="682"/>
      <c r="L114" s="681" t="s">
        <v>425</v>
      </c>
      <c r="M114" s="682"/>
      <c r="N114" s="681" t="s">
        <v>426</v>
      </c>
      <c r="O114" s="682"/>
      <c r="P114" s="387" t="s">
        <v>451</v>
      </c>
    </row>
    <row r="115" spans="1:20" s="140" customFormat="1" ht="15.75" customHeight="1">
      <c r="B115" s="282"/>
      <c r="C115" s="283"/>
    </row>
    <row r="116" spans="1:20" s="328" customFormat="1" ht="15.75" customHeight="1">
      <c r="A116" s="688" t="s">
        <v>449</v>
      </c>
      <c r="B116" s="689"/>
      <c r="C116" s="325" t="s">
        <v>358</v>
      </c>
      <c r="D116" s="690" t="s">
        <v>359</v>
      </c>
      <c r="E116" s="691"/>
      <c r="F116" s="692"/>
      <c r="G116" s="693" t="s">
        <v>452</v>
      </c>
      <c r="H116" s="694"/>
      <c r="I116" s="695"/>
      <c r="J116" s="326" t="s">
        <v>453</v>
      </c>
      <c r="K116" s="326" t="s">
        <v>23</v>
      </c>
      <c r="L116" s="326" t="s">
        <v>454</v>
      </c>
      <c r="M116" s="327" t="s">
        <v>421</v>
      </c>
      <c r="N116" s="327" t="s">
        <v>455</v>
      </c>
      <c r="O116" s="696" t="s">
        <v>364</v>
      </c>
      <c r="P116" s="697"/>
      <c r="R116" s="403"/>
      <c r="S116" s="404"/>
    </row>
    <row r="117" spans="1:20" s="349" customFormat="1" ht="69" customHeight="1">
      <c r="A117" s="698">
        <v>4</v>
      </c>
      <c r="B117" s="701" t="s">
        <v>428</v>
      </c>
      <c r="C117" s="329">
        <v>1</v>
      </c>
      <c r="D117" s="287" t="s">
        <v>316</v>
      </c>
      <c r="E117" s="288"/>
      <c r="F117" s="289"/>
      <c r="G117" s="357" t="s">
        <v>499</v>
      </c>
      <c r="H117" s="356"/>
      <c r="I117" s="357"/>
      <c r="J117" s="369">
        <v>94.57</v>
      </c>
      <c r="K117" s="370">
        <v>6.6101246771208325E-4</v>
      </c>
      <c r="L117" s="371">
        <v>158.56000000000003</v>
      </c>
      <c r="M117" s="381">
        <f t="shared" ref="M117:M121" si="11">L117*J117</f>
        <v>14995.019200000002</v>
      </c>
      <c r="N117" s="371"/>
      <c r="O117" s="706" t="s">
        <v>592</v>
      </c>
      <c r="P117" s="707"/>
      <c r="R117" s="405"/>
      <c r="S117" s="404"/>
    </row>
    <row r="118" spans="1:20" s="349" customFormat="1" ht="55.5" customHeight="1">
      <c r="A118" s="699"/>
      <c r="B118" s="702"/>
      <c r="C118" s="329">
        <v>2</v>
      </c>
      <c r="D118" s="287" t="s">
        <v>292</v>
      </c>
      <c r="E118" s="288"/>
      <c r="F118" s="289"/>
      <c r="G118" s="357" t="s">
        <v>497</v>
      </c>
      <c r="H118" s="356"/>
      <c r="I118" s="357"/>
      <c r="J118" s="369">
        <v>411.37</v>
      </c>
      <c r="K118" s="370">
        <v>0</v>
      </c>
      <c r="L118" s="371">
        <v>27.620000000000005</v>
      </c>
      <c r="M118" s="381">
        <f t="shared" si="11"/>
        <v>11362.039400000001</v>
      </c>
      <c r="N118" s="371"/>
      <c r="O118" s="706" t="s">
        <v>593</v>
      </c>
      <c r="P118" s="707"/>
      <c r="R118" s="405"/>
      <c r="S118" s="403"/>
      <c r="T118" s="398"/>
    </row>
    <row r="119" spans="1:20" s="349" customFormat="1" ht="51" customHeight="1">
      <c r="A119" s="699"/>
      <c r="B119" s="702"/>
      <c r="C119" s="329">
        <v>3</v>
      </c>
      <c r="D119" s="287" t="s">
        <v>289</v>
      </c>
      <c r="E119" s="288"/>
      <c r="F119" s="289"/>
      <c r="G119" s="357" t="s">
        <v>495</v>
      </c>
      <c r="H119" s="356"/>
      <c r="I119" s="357"/>
      <c r="J119" s="369">
        <v>692.59</v>
      </c>
      <c r="K119" s="370">
        <v>0</v>
      </c>
      <c r="L119" s="371">
        <v>15.860000000000014</v>
      </c>
      <c r="M119" s="381">
        <f t="shared" si="11"/>
        <v>10984.477400000011</v>
      </c>
      <c r="N119" s="371"/>
      <c r="O119" s="706" t="s">
        <v>589</v>
      </c>
      <c r="P119" s="707"/>
      <c r="R119" s="405"/>
      <c r="S119" s="404"/>
    </row>
    <row r="120" spans="1:20" s="349" customFormat="1" ht="39" customHeight="1">
      <c r="A120" s="699"/>
      <c r="B120" s="702"/>
      <c r="C120" s="329">
        <v>4</v>
      </c>
      <c r="D120" s="287" t="s">
        <v>273</v>
      </c>
      <c r="E120" s="288"/>
      <c r="F120" s="289"/>
      <c r="G120" s="357" t="s">
        <v>581</v>
      </c>
      <c r="H120" s="356"/>
      <c r="I120" s="357"/>
      <c r="J120" s="369">
        <v>628.96</v>
      </c>
      <c r="K120" s="370">
        <v>0</v>
      </c>
      <c r="L120" s="371">
        <v>7.3100000000000023</v>
      </c>
      <c r="M120" s="381">
        <f t="shared" si="11"/>
        <v>4597.6976000000013</v>
      </c>
      <c r="N120" s="371"/>
      <c r="O120" s="706" t="s">
        <v>593</v>
      </c>
      <c r="P120" s="707"/>
      <c r="R120" s="405"/>
      <c r="S120" s="403"/>
      <c r="T120" s="398"/>
    </row>
    <row r="121" spans="1:20" s="349" customFormat="1" ht="56.25" customHeight="1" thickBot="1">
      <c r="A121" s="699"/>
      <c r="B121" s="702"/>
      <c r="C121" s="329">
        <v>5</v>
      </c>
      <c r="D121" s="287" t="s">
        <v>492</v>
      </c>
      <c r="E121" s="295"/>
      <c r="F121" s="296"/>
      <c r="G121" s="357" t="s">
        <v>493</v>
      </c>
      <c r="H121" s="356"/>
      <c r="I121" s="357"/>
      <c r="J121" s="373">
        <v>190.87</v>
      </c>
      <c r="K121" s="298">
        <v>0</v>
      </c>
      <c r="L121" s="375">
        <v>22.570000000000022</v>
      </c>
      <c r="M121" s="381">
        <f t="shared" si="11"/>
        <v>4307.935900000004</v>
      </c>
      <c r="N121" s="371"/>
      <c r="O121" s="706" t="s">
        <v>594</v>
      </c>
      <c r="P121" s="707"/>
      <c r="R121" s="406"/>
      <c r="S121" s="404"/>
      <c r="T121" s="339"/>
    </row>
    <row r="122" spans="1:20" ht="15.75" customHeight="1" thickTop="1" thickBot="1">
      <c r="A122" s="700"/>
      <c r="B122" s="703"/>
      <c r="C122" s="710"/>
      <c r="D122" s="711"/>
      <c r="E122" s="711"/>
      <c r="F122" s="711"/>
      <c r="G122" s="711"/>
      <c r="H122" s="711"/>
      <c r="I122" s="712"/>
      <c r="J122" s="415" t="s">
        <v>461</v>
      </c>
      <c r="K122" s="412">
        <f>M122/'生產管理報表 7-1 (週)'!$B$142</f>
        <v>0.13707011267829444</v>
      </c>
      <c r="L122" s="416" t="s">
        <v>462</v>
      </c>
      <c r="M122" s="417">
        <f>SUM(M117:M121)</f>
        <v>46247.169500000018</v>
      </c>
      <c r="N122" s="713"/>
      <c r="O122" s="714"/>
      <c r="P122" s="715"/>
      <c r="R122" s="403"/>
      <c r="S122" s="403"/>
    </row>
    <row r="123" spans="1:20" ht="15.75" customHeight="1" thickTop="1">
      <c r="M123" s="388"/>
      <c r="S123" s="404"/>
    </row>
    <row r="124" spans="1:20" ht="15.75" customHeight="1">
      <c r="A124" s="688" t="s">
        <v>449</v>
      </c>
      <c r="B124" s="689"/>
      <c r="C124" s="325" t="s">
        <v>358</v>
      </c>
      <c r="D124" s="690" t="s">
        <v>359</v>
      </c>
      <c r="E124" s="691"/>
      <c r="F124" s="692"/>
      <c r="G124" s="693" t="s">
        <v>452</v>
      </c>
      <c r="H124" s="694"/>
      <c r="I124" s="695"/>
      <c r="J124" s="326" t="s">
        <v>453</v>
      </c>
      <c r="K124" s="326" t="s">
        <v>23</v>
      </c>
      <c r="L124" s="326" t="s">
        <v>454</v>
      </c>
      <c r="M124" s="389" t="s">
        <v>421</v>
      </c>
      <c r="N124" s="327" t="s">
        <v>455</v>
      </c>
      <c r="O124" s="696" t="s">
        <v>364</v>
      </c>
      <c r="P124" s="697"/>
      <c r="S124" s="403"/>
      <c r="T124" s="398"/>
    </row>
    <row r="125" spans="1:20" s="349" customFormat="1" ht="24.95" customHeight="1">
      <c r="A125" s="698">
        <v>5</v>
      </c>
      <c r="B125" s="716" t="s">
        <v>478</v>
      </c>
      <c r="C125" s="329">
        <v>1</v>
      </c>
      <c r="D125" s="287" t="s">
        <v>467</v>
      </c>
      <c r="E125" s="288"/>
      <c r="F125" s="289"/>
      <c r="G125" s="357" t="s">
        <v>479</v>
      </c>
      <c r="H125" s="356"/>
      <c r="I125" s="357"/>
      <c r="J125" s="410">
        <v>147.43000000000004</v>
      </c>
      <c r="K125" s="370">
        <v>5.5157198014340865E-4</v>
      </c>
      <c r="L125" s="371">
        <v>157.25999999999988</v>
      </c>
      <c r="M125" s="381">
        <f>L125*J125</f>
        <v>23184.841799999987</v>
      </c>
      <c r="N125" s="371"/>
      <c r="O125" s="719" t="s">
        <v>590</v>
      </c>
      <c r="P125" s="720"/>
      <c r="S125" s="404"/>
    </row>
    <row r="126" spans="1:20" s="349" customFormat="1" ht="24.95" customHeight="1">
      <c r="A126" s="699"/>
      <c r="B126" s="717"/>
      <c r="C126" s="329">
        <v>2</v>
      </c>
      <c r="D126" s="287"/>
      <c r="E126" s="288"/>
      <c r="F126" s="289"/>
      <c r="G126" s="429"/>
      <c r="H126" s="356"/>
      <c r="I126" s="357"/>
      <c r="J126" s="369"/>
      <c r="K126" s="370"/>
      <c r="L126" s="371"/>
      <c r="M126" s="381">
        <f t="shared" ref="M126:M129" si="12">L126*J126</f>
        <v>0</v>
      </c>
      <c r="N126" s="371"/>
      <c r="O126" s="721"/>
      <c r="P126" s="722"/>
      <c r="S126" s="403"/>
      <c r="T126" s="399"/>
    </row>
    <row r="127" spans="1:20" ht="24.95" customHeight="1">
      <c r="A127" s="699"/>
      <c r="B127" s="717"/>
      <c r="C127" s="329">
        <v>3</v>
      </c>
      <c r="D127" s="330"/>
      <c r="E127" s="331"/>
      <c r="F127" s="332"/>
      <c r="G127" s="429"/>
      <c r="H127" s="356"/>
      <c r="I127" s="357"/>
      <c r="J127" s="336"/>
      <c r="K127" s="337"/>
      <c r="L127" s="338"/>
      <c r="M127" s="381">
        <f t="shared" si="12"/>
        <v>0</v>
      </c>
      <c r="N127" s="338"/>
      <c r="O127" s="739"/>
      <c r="P127" s="740"/>
    </row>
    <row r="128" spans="1:20" ht="24.95" customHeight="1">
      <c r="A128" s="699"/>
      <c r="B128" s="717"/>
      <c r="C128" s="329">
        <v>4</v>
      </c>
      <c r="D128" s="330"/>
      <c r="E128" s="331"/>
      <c r="F128" s="332"/>
      <c r="G128" s="429"/>
      <c r="H128" s="356"/>
      <c r="I128" s="357"/>
      <c r="J128" s="336"/>
      <c r="K128" s="337"/>
      <c r="L128" s="338"/>
      <c r="M128" s="381">
        <f t="shared" si="12"/>
        <v>0</v>
      </c>
      <c r="N128" s="338"/>
      <c r="O128" s="350"/>
      <c r="P128" s="351"/>
    </row>
    <row r="129" spans="1:18" ht="24.95" customHeight="1" thickBot="1">
      <c r="A129" s="699"/>
      <c r="B129" s="717"/>
      <c r="C129" s="329">
        <v>5</v>
      </c>
      <c r="D129" s="340"/>
      <c r="E129" s="341"/>
      <c r="F129" s="342"/>
      <c r="G129" s="429"/>
      <c r="H129" s="356"/>
      <c r="I129" s="357"/>
      <c r="J129" s="343"/>
      <c r="K129" s="298"/>
      <c r="L129" s="345"/>
      <c r="M129" s="381">
        <f t="shared" si="12"/>
        <v>0</v>
      </c>
      <c r="N129" s="338"/>
      <c r="O129" s="352"/>
      <c r="P129" s="353"/>
      <c r="R129" s="407"/>
    </row>
    <row r="130" spans="1:18" ht="15.75" customHeight="1" thickTop="1" thickBot="1">
      <c r="A130" s="700"/>
      <c r="B130" s="718"/>
      <c r="C130" s="725"/>
      <c r="D130" s="726"/>
      <c r="E130" s="726"/>
      <c r="F130" s="726"/>
      <c r="G130" s="726"/>
      <c r="H130" s="726"/>
      <c r="I130" s="727"/>
      <c r="J130" s="415" t="s">
        <v>461</v>
      </c>
      <c r="K130" s="412">
        <f>M130/'生產管理報表 7-1 (週)'!$B$142</f>
        <v>6.8716613628741707E-2</v>
      </c>
      <c r="L130" s="416" t="s">
        <v>462</v>
      </c>
      <c r="M130" s="417">
        <f>SUM(M125:M129)</f>
        <v>23184.841799999987</v>
      </c>
      <c r="N130" s="713"/>
      <c r="O130" s="714"/>
      <c r="P130" s="715"/>
      <c r="R130" s="403"/>
    </row>
    <row r="131" spans="1:18" ht="24.95" customHeight="1" thickTop="1">
      <c r="M131" s="388"/>
      <c r="R131" s="403"/>
    </row>
    <row r="132" spans="1:18" ht="24.95" customHeight="1">
      <c r="A132" s="688" t="s">
        <v>449</v>
      </c>
      <c r="B132" s="689"/>
      <c r="C132" s="354" t="s">
        <v>358</v>
      </c>
      <c r="D132" s="728" t="s">
        <v>359</v>
      </c>
      <c r="E132" s="729"/>
      <c r="F132" s="730"/>
      <c r="G132" s="731" t="s">
        <v>452</v>
      </c>
      <c r="H132" s="732"/>
      <c r="I132" s="733"/>
      <c r="J132" s="355" t="s">
        <v>453</v>
      </c>
      <c r="K132" s="326" t="s">
        <v>23</v>
      </c>
      <c r="L132" s="326" t="s">
        <v>454</v>
      </c>
      <c r="M132" s="389" t="s">
        <v>421</v>
      </c>
      <c r="N132" s="327" t="s">
        <v>455</v>
      </c>
      <c r="O132" s="696" t="s">
        <v>364</v>
      </c>
      <c r="P132" s="697"/>
      <c r="R132" s="403"/>
    </row>
    <row r="133" spans="1:18" ht="33" customHeight="1">
      <c r="A133" s="698">
        <v>6</v>
      </c>
      <c r="B133" s="716" t="s">
        <v>487</v>
      </c>
      <c r="C133" s="329">
        <v>1</v>
      </c>
      <c r="D133" s="408" t="s">
        <v>272</v>
      </c>
      <c r="E133" s="331"/>
      <c r="F133" s="332"/>
      <c r="G133" s="429" t="s">
        <v>505</v>
      </c>
      <c r="H133" s="356"/>
      <c r="I133" s="357"/>
      <c r="J133" s="369">
        <v>605.77999999999986</v>
      </c>
      <c r="K133" s="370">
        <v>0</v>
      </c>
      <c r="L133" s="371">
        <v>29.259999999999991</v>
      </c>
      <c r="M133" s="381">
        <f t="shared" ref="M133:M137" si="13">L133*J133</f>
        <v>17725.12279999999</v>
      </c>
      <c r="N133" s="338"/>
      <c r="O133" s="708" t="s">
        <v>574</v>
      </c>
      <c r="P133" s="709"/>
    </row>
    <row r="134" spans="1:18" ht="33" customHeight="1">
      <c r="A134" s="699"/>
      <c r="B134" s="717"/>
      <c r="C134" s="329">
        <v>2</v>
      </c>
      <c r="D134" s="287" t="s">
        <v>288</v>
      </c>
      <c r="E134" s="331"/>
      <c r="F134" s="332"/>
      <c r="G134" s="429" t="s">
        <v>508</v>
      </c>
      <c r="H134" s="356"/>
      <c r="I134" s="357"/>
      <c r="J134" s="369">
        <v>108.26</v>
      </c>
      <c r="K134" s="370">
        <v>0</v>
      </c>
      <c r="L134" s="371">
        <v>16.810000000000002</v>
      </c>
      <c r="M134" s="381">
        <f t="shared" si="13"/>
        <v>1819.8506000000004</v>
      </c>
      <c r="N134" s="338"/>
      <c r="O134" s="708" t="s">
        <v>595</v>
      </c>
      <c r="P134" s="709"/>
    </row>
    <row r="135" spans="1:18" ht="33" customHeight="1">
      <c r="A135" s="699"/>
      <c r="B135" s="717"/>
      <c r="C135" s="329">
        <v>3</v>
      </c>
      <c r="D135" s="287" t="s">
        <v>467</v>
      </c>
      <c r="E135" s="331"/>
      <c r="F135" s="332"/>
      <c r="G135" s="429" t="s">
        <v>507</v>
      </c>
      <c r="H135" s="356"/>
      <c r="I135" s="357"/>
      <c r="J135" s="369">
        <v>39.39</v>
      </c>
      <c r="K135" s="370">
        <v>0</v>
      </c>
      <c r="L135" s="371">
        <v>26.749999999999545</v>
      </c>
      <c r="M135" s="381">
        <f t="shared" si="13"/>
        <v>1053.6824999999822</v>
      </c>
      <c r="N135" s="338"/>
      <c r="O135" s="706" t="s">
        <v>596</v>
      </c>
      <c r="P135" s="707"/>
    </row>
    <row r="136" spans="1:18" ht="33" customHeight="1">
      <c r="A136" s="699"/>
      <c r="B136" s="717"/>
      <c r="C136" s="329">
        <v>4</v>
      </c>
      <c r="D136" s="287"/>
      <c r="E136" s="331"/>
      <c r="F136" s="332"/>
      <c r="G136" s="429"/>
      <c r="H136" s="356"/>
      <c r="I136" s="357"/>
      <c r="J136" s="336"/>
      <c r="K136" s="337"/>
      <c r="L136" s="338"/>
      <c r="M136" s="390">
        <f t="shared" si="13"/>
        <v>0</v>
      </c>
      <c r="N136" s="338"/>
      <c r="O136" s="708"/>
      <c r="P136" s="709"/>
    </row>
    <row r="137" spans="1:18" ht="24.95" customHeight="1" thickBot="1">
      <c r="A137" s="699"/>
      <c r="B137" s="717"/>
      <c r="C137" s="329">
        <v>5</v>
      </c>
      <c r="D137" s="340"/>
      <c r="E137" s="341"/>
      <c r="F137" s="342"/>
      <c r="G137" s="429"/>
      <c r="H137" s="356"/>
      <c r="I137" s="357"/>
      <c r="J137" s="343"/>
      <c r="K137" s="298"/>
      <c r="L137" s="345"/>
      <c r="M137" s="390">
        <f t="shared" si="13"/>
        <v>0</v>
      </c>
      <c r="N137" s="338"/>
      <c r="O137" s="352"/>
      <c r="P137" s="353"/>
    </row>
    <row r="138" spans="1:18" ht="15.75" customHeight="1" thickTop="1" thickBot="1">
      <c r="A138" s="700"/>
      <c r="B138" s="718"/>
      <c r="C138" s="725"/>
      <c r="D138" s="726"/>
      <c r="E138" s="726"/>
      <c r="F138" s="726"/>
      <c r="G138" s="726"/>
      <c r="H138" s="726"/>
      <c r="I138" s="727"/>
      <c r="J138" s="415" t="s">
        <v>461</v>
      </c>
      <c r="K138" s="412">
        <f>M138/'生產管理報表 7-1 (週)'!$B$142</f>
        <v>6.1051521979835106E-2</v>
      </c>
      <c r="L138" s="416" t="s">
        <v>462</v>
      </c>
      <c r="M138" s="417">
        <f>SUM(M133:M137)</f>
        <v>20598.655899999972</v>
      </c>
      <c r="N138" s="713"/>
      <c r="O138" s="714"/>
      <c r="P138" s="715"/>
    </row>
    <row r="139" spans="1:18" ht="24.95" customHeight="1" thickTop="1">
      <c r="M139" s="388"/>
    </row>
    <row r="140" spans="1:18" ht="24.95" customHeight="1">
      <c r="A140" s="688" t="s">
        <v>449</v>
      </c>
      <c r="B140" s="689"/>
      <c r="C140" s="354" t="s">
        <v>358</v>
      </c>
      <c r="D140" s="728" t="s">
        <v>359</v>
      </c>
      <c r="E140" s="729"/>
      <c r="F140" s="730"/>
      <c r="G140" s="731" t="s">
        <v>452</v>
      </c>
      <c r="H140" s="732"/>
      <c r="I140" s="733"/>
      <c r="J140" s="355" t="s">
        <v>453</v>
      </c>
      <c r="K140" s="326" t="s">
        <v>23</v>
      </c>
      <c r="L140" s="326" t="s">
        <v>454</v>
      </c>
      <c r="M140" s="389" t="s">
        <v>421</v>
      </c>
      <c r="N140" s="327" t="s">
        <v>455</v>
      </c>
      <c r="O140" s="696" t="s">
        <v>364</v>
      </c>
      <c r="P140" s="697"/>
    </row>
    <row r="141" spans="1:18" ht="24.95" customHeight="1">
      <c r="A141" s="698">
        <v>7</v>
      </c>
      <c r="B141" s="734" t="s">
        <v>490</v>
      </c>
      <c r="C141" s="329">
        <v>1</v>
      </c>
      <c r="D141" s="330"/>
      <c r="E141" s="331"/>
      <c r="F141" s="332"/>
      <c r="G141" s="333"/>
      <c r="H141" s="334"/>
      <c r="I141" s="335"/>
      <c r="J141" s="336"/>
      <c r="K141" s="337"/>
      <c r="L141" s="338"/>
      <c r="M141" s="390">
        <f t="shared" ref="M141:M143" si="14">L141*J141</f>
        <v>0</v>
      </c>
      <c r="N141" s="338"/>
      <c r="O141" s="737"/>
      <c r="P141" s="738"/>
    </row>
    <row r="142" spans="1:18" ht="24.95" customHeight="1">
      <c r="A142" s="699"/>
      <c r="B142" s="735"/>
      <c r="C142" s="329">
        <v>2</v>
      </c>
      <c r="D142" s="330"/>
      <c r="E142" s="331"/>
      <c r="F142" s="332"/>
      <c r="G142" s="333"/>
      <c r="H142" s="334"/>
      <c r="I142" s="335"/>
      <c r="J142" s="336"/>
      <c r="K142" s="337"/>
      <c r="L142" s="338"/>
      <c r="M142" s="390">
        <f t="shared" si="14"/>
        <v>0</v>
      </c>
      <c r="N142" s="338"/>
      <c r="O142" s="739"/>
      <c r="P142" s="740"/>
    </row>
    <row r="143" spans="1:18" ht="24.95" customHeight="1">
      <c r="A143" s="699"/>
      <c r="B143" s="735"/>
      <c r="C143" s="329">
        <v>3</v>
      </c>
      <c r="D143" s="330"/>
      <c r="E143" s="331"/>
      <c r="F143" s="332"/>
      <c r="G143" s="333"/>
      <c r="H143" s="334"/>
      <c r="I143" s="335"/>
      <c r="J143" s="336"/>
      <c r="K143" s="337"/>
      <c r="L143" s="338"/>
      <c r="M143" s="390">
        <f t="shared" si="14"/>
        <v>0</v>
      </c>
      <c r="N143" s="338"/>
      <c r="O143" s="739"/>
      <c r="P143" s="740"/>
    </row>
    <row r="144" spans="1:18" ht="24.95" customHeight="1">
      <c r="A144" s="699"/>
      <c r="B144" s="735"/>
      <c r="C144" s="329">
        <v>4</v>
      </c>
      <c r="D144" s="330"/>
      <c r="E144" s="331"/>
      <c r="F144" s="332"/>
      <c r="G144" s="333"/>
      <c r="H144" s="334"/>
      <c r="I144" s="335"/>
      <c r="J144" s="336"/>
      <c r="K144" s="337"/>
      <c r="L144" s="338"/>
      <c r="M144" s="391">
        <v>0</v>
      </c>
      <c r="N144" s="338"/>
      <c r="O144" s="350"/>
      <c r="P144" s="351"/>
    </row>
    <row r="145" spans="1:20" ht="24.95" customHeight="1" thickBot="1">
      <c r="A145" s="699"/>
      <c r="B145" s="735"/>
      <c r="C145" s="329">
        <v>5</v>
      </c>
      <c r="D145" s="340"/>
      <c r="E145" s="341"/>
      <c r="F145" s="342"/>
      <c r="G145" s="333"/>
      <c r="H145" s="334"/>
      <c r="I145" s="335"/>
      <c r="J145" s="343"/>
      <c r="K145" s="298"/>
      <c r="L145" s="345"/>
      <c r="M145" s="392">
        <v>0</v>
      </c>
      <c r="N145" s="338"/>
      <c r="O145" s="352"/>
      <c r="P145" s="353"/>
    </row>
    <row r="146" spans="1:20" ht="15.75" customHeight="1" thickTop="1" thickBot="1">
      <c r="A146" s="700"/>
      <c r="B146" s="736"/>
      <c r="C146" s="725"/>
      <c r="D146" s="726"/>
      <c r="E146" s="726"/>
      <c r="F146" s="726"/>
      <c r="G146" s="726"/>
      <c r="H146" s="726"/>
      <c r="I146" s="727"/>
      <c r="J146" s="346" t="s">
        <v>461</v>
      </c>
      <c r="K146" s="412">
        <f>M146/'生產管理報表 7-1 (週)'!$B$142</f>
        <v>0</v>
      </c>
      <c r="L146" s="347" t="s">
        <v>462</v>
      </c>
      <c r="M146" s="393">
        <f>SUM(M141:M145)</f>
        <v>0</v>
      </c>
      <c r="N146" s="713"/>
      <c r="O146" s="714"/>
      <c r="P146" s="715"/>
    </row>
    <row r="147" spans="1:20" s="140" customFormat="1" ht="15.75" customHeight="1" thickTop="1">
      <c r="A147" s="645" t="s">
        <v>563</v>
      </c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</row>
    <row r="148" spans="1:20" s="141" customFormat="1" ht="15.75" customHeight="1">
      <c r="A148" s="685"/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</row>
    <row r="149" spans="1:20" s="140" customFormat="1" ht="15.75" customHeight="1">
      <c r="A149" s="686" t="s">
        <v>449</v>
      </c>
      <c r="B149" s="653">
        <v>1</v>
      </c>
      <c r="C149" s="654"/>
      <c r="D149" s="653">
        <v>2</v>
      </c>
      <c r="E149" s="654"/>
      <c r="F149" s="653">
        <v>3</v>
      </c>
      <c r="G149" s="654"/>
      <c r="H149" s="679">
        <v>4</v>
      </c>
      <c r="I149" s="680"/>
      <c r="J149" s="679">
        <v>5</v>
      </c>
      <c r="K149" s="680"/>
      <c r="L149" s="679">
        <v>6</v>
      </c>
      <c r="M149" s="680"/>
      <c r="N149" s="679">
        <v>7</v>
      </c>
      <c r="O149" s="680"/>
      <c r="P149" s="386">
        <v>8</v>
      </c>
    </row>
    <row r="150" spans="1:20" s="140" customFormat="1" ht="15.75" customHeight="1">
      <c r="A150" s="687"/>
      <c r="B150" s="683" t="s">
        <v>417</v>
      </c>
      <c r="C150" s="684"/>
      <c r="D150" s="683" t="s">
        <v>450</v>
      </c>
      <c r="E150" s="684"/>
      <c r="F150" s="683" t="s">
        <v>419</v>
      </c>
      <c r="G150" s="684"/>
      <c r="H150" s="681" t="s">
        <v>428</v>
      </c>
      <c r="I150" s="682"/>
      <c r="J150" s="681" t="s">
        <v>424</v>
      </c>
      <c r="K150" s="682"/>
      <c r="L150" s="681" t="s">
        <v>425</v>
      </c>
      <c r="M150" s="682"/>
      <c r="N150" s="681" t="s">
        <v>426</v>
      </c>
      <c r="O150" s="682"/>
      <c r="P150" s="387" t="s">
        <v>451</v>
      </c>
    </row>
    <row r="151" spans="1:20" s="140" customFormat="1" ht="15.75" customHeight="1">
      <c r="B151" s="282"/>
      <c r="C151" s="283"/>
    </row>
    <row r="152" spans="1:20" s="328" customFormat="1" ht="15.75" customHeight="1">
      <c r="A152" s="688" t="s">
        <v>449</v>
      </c>
      <c r="B152" s="689"/>
      <c r="C152" s="325" t="s">
        <v>358</v>
      </c>
      <c r="D152" s="690" t="s">
        <v>359</v>
      </c>
      <c r="E152" s="691"/>
      <c r="F152" s="692"/>
      <c r="G152" s="693" t="s">
        <v>452</v>
      </c>
      <c r="H152" s="694"/>
      <c r="I152" s="695"/>
      <c r="J152" s="326" t="s">
        <v>453</v>
      </c>
      <c r="K152" s="326" t="s">
        <v>23</v>
      </c>
      <c r="L152" s="326" t="s">
        <v>454</v>
      </c>
      <c r="M152" s="327" t="s">
        <v>421</v>
      </c>
      <c r="N152" s="327" t="s">
        <v>455</v>
      </c>
      <c r="O152" s="696" t="s">
        <v>364</v>
      </c>
      <c r="P152" s="697"/>
      <c r="R152" s="403"/>
      <c r="S152" s="404"/>
    </row>
    <row r="153" spans="1:20" s="349" customFormat="1" ht="51.75" customHeight="1">
      <c r="A153" s="698">
        <v>4</v>
      </c>
      <c r="B153" s="701" t="s">
        <v>428</v>
      </c>
      <c r="C153" s="329">
        <v>1</v>
      </c>
      <c r="D153" s="287" t="s">
        <v>316</v>
      </c>
      <c r="E153" s="288"/>
      <c r="F153" s="289"/>
      <c r="G153" s="357" t="s">
        <v>499</v>
      </c>
      <c r="H153" s="356"/>
      <c r="I153" s="357"/>
      <c r="J153" s="369">
        <v>94.570000000000007</v>
      </c>
      <c r="K153" s="370">
        <v>2.9528742962272553E-3</v>
      </c>
      <c r="L153" s="371">
        <v>169.40999999999983</v>
      </c>
      <c r="M153" s="381">
        <f t="shared" ref="M153:M157" si="15">L153*J153</f>
        <v>16021.103699999985</v>
      </c>
      <c r="N153" s="371"/>
      <c r="O153" s="706" t="s">
        <v>597</v>
      </c>
      <c r="P153" s="707"/>
      <c r="R153" s="405"/>
      <c r="S153" s="404"/>
    </row>
    <row r="154" spans="1:20" s="349" customFormat="1" ht="55.5" customHeight="1">
      <c r="A154" s="699"/>
      <c r="B154" s="702"/>
      <c r="C154" s="329">
        <v>2</v>
      </c>
      <c r="D154" s="287" t="s">
        <v>492</v>
      </c>
      <c r="E154" s="288"/>
      <c r="F154" s="289"/>
      <c r="G154" s="357" t="s">
        <v>493</v>
      </c>
      <c r="H154" s="356"/>
      <c r="I154" s="357"/>
      <c r="J154" s="369">
        <v>190.87</v>
      </c>
      <c r="K154" s="370">
        <v>0</v>
      </c>
      <c r="L154" s="371">
        <v>46.010000000000048</v>
      </c>
      <c r="M154" s="381">
        <f t="shared" si="15"/>
        <v>8781.9287000000095</v>
      </c>
      <c r="N154" s="371"/>
      <c r="O154" s="706" t="s">
        <v>598</v>
      </c>
      <c r="P154" s="707"/>
      <c r="R154" s="405"/>
      <c r="S154" s="403"/>
      <c r="T154" s="398"/>
    </row>
    <row r="155" spans="1:20" s="349" customFormat="1" ht="51" customHeight="1">
      <c r="A155" s="699"/>
      <c r="B155" s="702"/>
      <c r="C155" s="329">
        <v>3</v>
      </c>
      <c r="D155" s="287" t="s">
        <v>292</v>
      </c>
      <c r="E155" s="288"/>
      <c r="F155" s="289"/>
      <c r="G155" s="357" t="s">
        <v>497</v>
      </c>
      <c r="H155" s="356"/>
      <c r="I155" s="357"/>
      <c r="J155" s="369">
        <v>411.37</v>
      </c>
      <c r="K155" s="370">
        <v>0</v>
      </c>
      <c r="L155" s="371">
        <v>20.360000000000007</v>
      </c>
      <c r="M155" s="381">
        <f t="shared" si="15"/>
        <v>8375.4932000000026</v>
      </c>
      <c r="N155" s="371"/>
      <c r="O155" s="706" t="s">
        <v>498</v>
      </c>
      <c r="P155" s="707"/>
      <c r="R155" s="405"/>
      <c r="S155" s="404"/>
    </row>
    <row r="156" spans="1:20" s="349" customFormat="1" ht="39" customHeight="1">
      <c r="A156" s="699"/>
      <c r="B156" s="702"/>
      <c r="C156" s="329">
        <v>4</v>
      </c>
      <c r="D156" s="287" t="s">
        <v>347</v>
      </c>
      <c r="E156" s="288"/>
      <c r="F156" s="289"/>
      <c r="G156" s="357" t="s">
        <v>599</v>
      </c>
      <c r="H156" s="356"/>
      <c r="I156" s="357"/>
      <c r="J156" s="369">
        <v>458.15</v>
      </c>
      <c r="K156" s="370">
        <v>0</v>
      </c>
      <c r="L156" s="371">
        <v>16.599999999999994</v>
      </c>
      <c r="M156" s="381">
        <f t="shared" si="15"/>
        <v>7605.2899999999972</v>
      </c>
      <c r="N156" s="371"/>
      <c r="O156" s="706" t="s">
        <v>600</v>
      </c>
      <c r="P156" s="707"/>
      <c r="R156" s="405"/>
      <c r="S156" s="403"/>
      <c r="T156" s="398"/>
    </row>
    <row r="157" spans="1:20" s="349" customFormat="1" ht="39" customHeight="1" thickBot="1">
      <c r="A157" s="699"/>
      <c r="B157" s="702"/>
      <c r="C157" s="329">
        <v>5</v>
      </c>
      <c r="D157" s="287" t="s">
        <v>289</v>
      </c>
      <c r="E157" s="295"/>
      <c r="F157" s="296"/>
      <c r="G157" s="357" t="s">
        <v>495</v>
      </c>
      <c r="H157" s="356"/>
      <c r="I157" s="357"/>
      <c r="J157" s="373">
        <v>692.59</v>
      </c>
      <c r="K157" s="298">
        <v>0</v>
      </c>
      <c r="L157" s="375">
        <v>10.979999999999983</v>
      </c>
      <c r="M157" s="381">
        <f t="shared" si="15"/>
        <v>7604.6381999999885</v>
      </c>
      <c r="N157" s="371"/>
      <c r="O157" s="706" t="s">
        <v>496</v>
      </c>
      <c r="P157" s="707"/>
      <c r="R157" s="406"/>
      <c r="S157" s="404"/>
      <c r="T157" s="339"/>
    </row>
    <row r="158" spans="1:20" ht="15.75" customHeight="1" thickTop="1" thickBot="1">
      <c r="A158" s="700"/>
      <c r="B158" s="703"/>
      <c r="C158" s="710"/>
      <c r="D158" s="711"/>
      <c r="E158" s="711"/>
      <c r="F158" s="711"/>
      <c r="G158" s="711"/>
      <c r="H158" s="711"/>
      <c r="I158" s="712"/>
      <c r="J158" s="415" t="s">
        <v>461</v>
      </c>
      <c r="K158" s="412">
        <f>M158/'生產管理報表 7-1 (週)'!$B$153</f>
        <v>0.13944578362510934</v>
      </c>
      <c r="L158" s="416" t="s">
        <v>462</v>
      </c>
      <c r="M158" s="417">
        <f>SUM(M153:M157)</f>
        <v>48388.453799999988</v>
      </c>
      <c r="N158" s="713"/>
      <c r="O158" s="714"/>
      <c r="P158" s="715"/>
      <c r="R158" s="403"/>
      <c r="S158" s="403"/>
    </row>
    <row r="159" spans="1:20" ht="15.75" customHeight="1" thickTop="1">
      <c r="M159" s="388"/>
      <c r="S159" s="404"/>
    </row>
    <row r="160" spans="1:20" ht="15.75" customHeight="1">
      <c r="A160" s="688" t="s">
        <v>449</v>
      </c>
      <c r="B160" s="689"/>
      <c r="C160" s="325" t="s">
        <v>358</v>
      </c>
      <c r="D160" s="690" t="s">
        <v>359</v>
      </c>
      <c r="E160" s="691"/>
      <c r="F160" s="692"/>
      <c r="G160" s="693" t="s">
        <v>452</v>
      </c>
      <c r="H160" s="694"/>
      <c r="I160" s="695"/>
      <c r="J160" s="326" t="s">
        <v>453</v>
      </c>
      <c r="K160" s="326" t="s">
        <v>23</v>
      </c>
      <c r="L160" s="326" t="s">
        <v>454</v>
      </c>
      <c r="M160" s="389" t="s">
        <v>421</v>
      </c>
      <c r="N160" s="327" t="s">
        <v>455</v>
      </c>
      <c r="O160" s="696" t="s">
        <v>364</v>
      </c>
      <c r="P160" s="697"/>
      <c r="S160" s="403"/>
      <c r="T160" s="398"/>
    </row>
    <row r="161" spans="1:20" s="349" customFormat="1" ht="24.95" customHeight="1">
      <c r="A161" s="698">
        <v>5</v>
      </c>
      <c r="B161" s="716" t="s">
        <v>478</v>
      </c>
      <c r="C161" s="329">
        <v>1</v>
      </c>
      <c r="D161" s="287" t="s">
        <v>467</v>
      </c>
      <c r="E161" s="288"/>
      <c r="F161" s="289"/>
      <c r="G161" s="357" t="s">
        <v>479</v>
      </c>
      <c r="H161" s="356"/>
      <c r="I161" s="357"/>
      <c r="J161" s="410">
        <v>147.43000000000004</v>
      </c>
      <c r="K161" s="370">
        <v>7.7567696133500877E-4</v>
      </c>
      <c r="L161" s="371">
        <v>205.08000000000004</v>
      </c>
      <c r="M161" s="381">
        <f>L161*J161</f>
        <v>30234.944400000015</v>
      </c>
      <c r="N161" s="371"/>
      <c r="O161" s="719" t="s">
        <v>601</v>
      </c>
      <c r="P161" s="720"/>
      <c r="S161" s="404"/>
    </row>
    <row r="162" spans="1:20" s="349" customFormat="1" ht="24.95" customHeight="1">
      <c r="A162" s="699"/>
      <c r="B162" s="717"/>
      <c r="C162" s="329">
        <v>2</v>
      </c>
      <c r="D162" s="287"/>
      <c r="E162" s="288"/>
      <c r="F162" s="289"/>
      <c r="G162" s="429"/>
      <c r="H162" s="356"/>
      <c r="I162" s="357"/>
      <c r="J162" s="369"/>
      <c r="K162" s="370"/>
      <c r="L162" s="371"/>
      <c r="M162" s="381">
        <f t="shared" ref="M162:M165" si="16">L162*J162</f>
        <v>0</v>
      </c>
      <c r="N162" s="371"/>
      <c r="O162" s="721"/>
      <c r="P162" s="722"/>
      <c r="S162" s="403"/>
      <c r="T162" s="399"/>
    </row>
    <row r="163" spans="1:20" ht="24.95" customHeight="1">
      <c r="A163" s="699"/>
      <c r="B163" s="717"/>
      <c r="C163" s="329">
        <v>3</v>
      </c>
      <c r="D163" s="330"/>
      <c r="E163" s="331"/>
      <c r="F163" s="332"/>
      <c r="G163" s="429"/>
      <c r="H163" s="356"/>
      <c r="I163" s="357"/>
      <c r="J163" s="336"/>
      <c r="K163" s="337"/>
      <c r="L163" s="338"/>
      <c r="M163" s="381">
        <f t="shared" si="16"/>
        <v>0</v>
      </c>
      <c r="N163" s="338"/>
      <c r="O163" s="739"/>
      <c r="P163" s="740"/>
    </row>
    <row r="164" spans="1:20" ht="24.95" customHeight="1">
      <c r="A164" s="699"/>
      <c r="B164" s="717"/>
      <c r="C164" s="329">
        <v>4</v>
      </c>
      <c r="D164" s="330"/>
      <c r="E164" s="331"/>
      <c r="F164" s="332"/>
      <c r="G164" s="429"/>
      <c r="H164" s="356"/>
      <c r="I164" s="357"/>
      <c r="J164" s="336"/>
      <c r="K164" s="337"/>
      <c r="L164" s="338"/>
      <c r="M164" s="381">
        <f t="shared" si="16"/>
        <v>0</v>
      </c>
      <c r="N164" s="338"/>
      <c r="O164" s="350"/>
      <c r="P164" s="351"/>
    </row>
    <row r="165" spans="1:20" ht="24.95" customHeight="1" thickBot="1">
      <c r="A165" s="699"/>
      <c r="B165" s="717"/>
      <c r="C165" s="329">
        <v>5</v>
      </c>
      <c r="D165" s="340"/>
      <c r="E165" s="341"/>
      <c r="F165" s="342"/>
      <c r="G165" s="429"/>
      <c r="H165" s="356"/>
      <c r="I165" s="357"/>
      <c r="J165" s="343"/>
      <c r="K165" s="298"/>
      <c r="L165" s="345"/>
      <c r="M165" s="381">
        <f t="shared" si="16"/>
        <v>0</v>
      </c>
      <c r="N165" s="338"/>
      <c r="O165" s="352"/>
      <c r="P165" s="353"/>
      <c r="R165" s="407"/>
    </row>
    <row r="166" spans="1:20" ht="15.75" customHeight="1" thickTop="1" thickBot="1">
      <c r="A166" s="700"/>
      <c r="B166" s="718"/>
      <c r="C166" s="725"/>
      <c r="D166" s="726"/>
      <c r="E166" s="726"/>
      <c r="F166" s="726"/>
      <c r="G166" s="726"/>
      <c r="H166" s="726"/>
      <c r="I166" s="727"/>
      <c r="J166" s="415" t="s">
        <v>461</v>
      </c>
      <c r="K166" s="412">
        <f>M166/'生產管理報表 7-1 (週)'!$B$153</f>
        <v>8.7131023697219562E-2</v>
      </c>
      <c r="L166" s="416" t="s">
        <v>462</v>
      </c>
      <c r="M166" s="417">
        <f>SUM(M161:M165)</f>
        <v>30234.944400000015</v>
      </c>
      <c r="N166" s="713"/>
      <c r="O166" s="714"/>
      <c r="P166" s="715"/>
      <c r="R166" s="403"/>
    </row>
    <row r="167" spans="1:20" ht="24.95" customHeight="1" thickTop="1">
      <c r="M167" s="388"/>
      <c r="R167" s="403"/>
    </row>
    <row r="168" spans="1:20" ht="24.95" customHeight="1">
      <c r="A168" s="688" t="s">
        <v>449</v>
      </c>
      <c r="B168" s="689"/>
      <c r="C168" s="354" t="s">
        <v>358</v>
      </c>
      <c r="D168" s="728" t="s">
        <v>359</v>
      </c>
      <c r="E168" s="729"/>
      <c r="F168" s="730"/>
      <c r="G168" s="731" t="s">
        <v>452</v>
      </c>
      <c r="H168" s="732"/>
      <c r="I168" s="733"/>
      <c r="J168" s="355" t="s">
        <v>453</v>
      </c>
      <c r="K168" s="326" t="s">
        <v>23</v>
      </c>
      <c r="L168" s="326" t="s">
        <v>454</v>
      </c>
      <c r="M168" s="389" t="s">
        <v>421</v>
      </c>
      <c r="N168" s="327" t="s">
        <v>455</v>
      </c>
      <c r="O168" s="696" t="s">
        <v>364</v>
      </c>
      <c r="P168" s="697"/>
      <c r="R168" s="403"/>
    </row>
    <row r="169" spans="1:20" ht="33" customHeight="1">
      <c r="A169" s="698">
        <v>6</v>
      </c>
      <c r="B169" s="716" t="s">
        <v>487</v>
      </c>
      <c r="C169" s="329">
        <v>1</v>
      </c>
      <c r="D169" s="408" t="s">
        <v>272</v>
      </c>
      <c r="E169" s="331"/>
      <c r="F169" s="332"/>
      <c r="G169" s="357" t="s">
        <v>505</v>
      </c>
      <c r="H169" s="356"/>
      <c r="I169" s="357"/>
      <c r="J169" s="369">
        <v>605.78</v>
      </c>
      <c r="K169" s="370">
        <v>0</v>
      </c>
      <c r="L169" s="371">
        <v>19.21999999999997</v>
      </c>
      <c r="M169" s="381">
        <f t="shared" ref="M169:M173" si="17">L169*J169</f>
        <v>11643.091599999982</v>
      </c>
      <c r="N169" s="338"/>
      <c r="O169" s="708" t="s">
        <v>512</v>
      </c>
      <c r="P169" s="709"/>
    </row>
    <row r="170" spans="1:20" ht="33" customHeight="1">
      <c r="A170" s="699"/>
      <c r="B170" s="717"/>
      <c r="C170" s="329">
        <v>2</v>
      </c>
      <c r="D170" s="287" t="s">
        <v>288</v>
      </c>
      <c r="E170" s="331"/>
      <c r="F170" s="332"/>
      <c r="G170" s="429" t="s">
        <v>508</v>
      </c>
      <c r="H170" s="356"/>
      <c r="I170" s="357"/>
      <c r="J170" s="369">
        <v>108.26</v>
      </c>
      <c r="K170" s="370">
        <v>0</v>
      </c>
      <c r="L170" s="371">
        <v>17.210000000000008</v>
      </c>
      <c r="M170" s="381">
        <f t="shared" si="17"/>
        <v>1863.154600000001</v>
      </c>
      <c r="N170" s="338"/>
      <c r="O170" s="708" t="s">
        <v>602</v>
      </c>
      <c r="P170" s="709"/>
    </row>
    <row r="171" spans="1:20" ht="33" customHeight="1">
      <c r="A171" s="699"/>
      <c r="B171" s="717"/>
      <c r="C171" s="329">
        <v>3</v>
      </c>
      <c r="D171" s="287"/>
      <c r="E171" s="331"/>
      <c r="F171" s="332"/>
      <c r="G171" s="429"/>
      <c r="H171" s="356"/>
      <c r="I171" s="357"/>
      <c r="J171" s="369"/>
      <c r="K171" s="370"/>
      <c r="L171" s="371"/>
      <c r="M171" s="381">
        <f t="shared" si="17"/>
        <v>0</v>
      </c>
      <c r="N171" s="338"/>
      <c r="O171" s="706"/>
      <c r="P171" s="707"/>
    </row>
    <row r="172" spans="1:20" ht="33" customHeight="1">
      <c r="A172" s="699"/>
      <c r="B172" s="717"/>
      <c r="C172" s="329">
        <v>4</v>
      </c>
      <c r="D172" s="287"/>
      <c r="E172" s="331"/>
      <c r="F172" s="332"/>
      <c r="G172" s="429"/>
      <c r="H172" s="356"/>
      <c r="I172" s="357"/>
      <c r="J172" s="336"/>
      <c r="K172" s="337"/>
      <c r="L172" s="338"/>
      <c r="M172" s="390">
        <f t="shared" si="17"/>
        <v>0</v>
      </c>
      <c r="N172" s="338"/>
      <c r="O172" s="708"/>
      <c r="P172" s="709"/>
    </row>
    <row r="173" spans="1:20" ht="24.95" customHeight="1" thickBot="1">
      <c r="A173" s="699"/>
      <c r="B173" s="717"/>
      <c r="C173" s="329">
        <v>5</v>
      </c>
      <c r="D173" s="340"/>
      <c r="E173" s="341"/>
      <c r="F173" s="342"/>
      <c r="G173" s="429"/>
      <c r="H173" s="356"/>
      <c r="I173" s="357"/>
      <c r="J173" s="343"/>
      <c r="K173" s="298"/>
      <c r="L173" s="345"/>
      <c r="M173" s="390">
        <f t="shared" si="17"/>
        <v>0</v>
      </c>
      <c r="N173" s="338"/>
      <c r="O173" s="352"/>
      <c r="P173" s="353"/>
    </row>
    <row r="174" spans="1:20" ht="15.75" customHeight="1" thickTop="1" thickBot="1">
      <c r="A174" s="700"/>
      <c r="B174" s="718"/>
      <c r="C174" s="725"/>
      <c r="D174" s="726"/>
      <c r="E174" s="726"/>
      <c r="F174" s="726"/>
      <c r="G174" s="726"/>
      <c r="H174" s="726"/>
      <c r="I174" s="727"/>
      <c r="J174" s="415" t="s">
        <v>461</v>
      </c>
      <c r="K174" s="412">
        <f>M174/'生產管理報表 7-1 (週)'!$B$153</f>
        <v>3.8922282844108015E-2</v>
      </c>
      <c r="L174" s="416" t="s">
        <v>462</v>
      </c>
      <c r="M174" s="417">
        <f>SUM(M169:M173)</f>
        <v>13506.246199999983</v>
      </c>
      <c r="N174" s="713"/>
      <c r="O174" s="714"/>
      <c r="P174" s="715"/>
    </row>
    <row r="175" spans="1:20" ht="24.95" customHeight="1" thickTop="1">
      <c r="M175" s="388"/>
    </row>
    <row r="176" spans="1:20" ht="24.95" customHeight="1">
      <c r="A176" s="688" t="s">
        <v>449</v>
      </c>
      <c r="B176" s="689"/>
      <c r="C176" s="354" t="s">
        <v>358</v>
      </c>
      <c r="D176" s="728" t="s">
        <v>359</v>
      </c>
      <c r="E176" s="729"/>
      <c r="F176" s="730"/>
      <c r="G176" s="731" t="s">
        <v>452</v>
      </c>
      <c r="H176" s="732"/>
      <c r="I176" s="733"/>
      <c r="J176" s="355" t="s">
        <v>453</v>
      </c>
      <c r="K176" s="326" t="s">
        <v>23</v>
      </c>
      <c r="L176" s="326" t="s">
        <v>454</v>
      </c>
      <c r="M176" s="389" t="s">
        <v>421</v>
      </c>
      <c r="N176" s="327" t="s">
        <v>455</v>
      </c>
      <c r="O176" s="696" t="s">
        <v>364</v>
      </c>
      <c r="P176" s="697"/>
    </row>
    <row r="177" spans="1:16" ht="24.95" customHeight="1">
      <c r="A177" s="698">
        <v>7</v>
      </c>
      <c r="B177" s="734" t="s">
        <v>490</v>
      </c>
      <c r="C177" s="329">
        <v>1</v>
      </c>
      <c r="D177" s="330"/>
      <c r="E177" s="331"/>
      <c r="F177" s="332"/>
      <c r="G177" s="333"/>
      <c r="H177" s="334"/>
      <c r="I177" s="335"/>
      <c r="J177" s="336"/>
      <c r="K177" s="337"/>
      <c r="L177" s="338"/>
      <c r="M177" s="390">
        <f t="shared" ref="M177:M179" si="18">L177*J177</f>
        <v>0</v>
      </c>
      <c r="N177" s="338"/>
      <c r="O177" s="737"/>
      <c r="P177" s="738"/>
    </row>
    <row r="178" spans="1:16" ht="24.95" customHeight="1">
      <c r="A178" s="699"/>
      <c r="B178" s="735"/>
      <c r="C178" s="329">
        <v>2</v>
      </c>
      <c r="D178" s="330"/>
      <c r="E178" s="331"/>
      <c r="F178" s="332"/>
      <c r="G178" s="333"/>
      <c r="H178" s="334"/>
      <c r="I178" s="335"/>
      <c r="J178" s="336"/>
      <c r="K178" s="337"/>
      <c r="L178" s="338"/>
      <c r="M178" s="390">
        <f t="shared" si="18"/>
        <v>0</v>
      </c>
      <c r="N178" s="338"/>
      <c r="O178" s="739"/>
      <c r="P178" s="740"/>
    </row>
    <row r="179" spans="1:16" ht="24.95" customHeight="1">
      <c r="A179" s="699"/>
      <c r="B179" s="735"/>
      <c r="C179" s="329">
        <v>3</v>
      </c>
      <c r="D179" s="330"/>
      <c r="E179" s="331"/>
      <c r="F179" s="332"/>
      <c r="G179" s="333"/>
      <c r="H179" s="334"/>
      <c r="I179" s="335"/>
      <c r="J179" s="336"/>
      <c r="K179" s="337"/>
      <c r="L179" s="338"/>
      <c r="M179" s="390">
        <f t="shared" si="18"/>
        <v>0</v>
      </c>
      <c r="N179" s="338"/>
      <c r="O179" s="739"/>
      <c r="P179" s="740"/>
    </row>
    <row r="180" spans="1:16" ht="24.95" customHeight="1">
      <c r="A180" s="699"/>
      <c r="B180" s="735"/>
      <c r="C180" s="329">
        <v>4</v>
      </c>
      <c r="D180" s="330"/>
      <c r="E180" s="331"/>
      <c r="F180" s="332"/>
      <c r="G180" s="333"/>
      <c r="H180" s="334"/>
      <c r="I180" s="335"/>
      <c r="J180" s="336"/>
      <c r="K180" s="337"/>
      <c r="L180" s="338"/>
      <c r="M180" s="391">
        <v>0</v>
      </c>
      <c r="N180" s="338"/>
      <c r="O180" s="350"/>
      <c r="P180" s="351"/>
    </row>
    <row r="181" spans="1:16" ht="24.95" customHeight="1" thickBot="1">
      <c r="A181" s="699"/>
      <c r="B181" s="735"/>
      <c r="C181" s="329">
        <v>5</v>
      </c>
      <c r="D181" s="340"/>
      <c r="E181" s="341"/>
      <c r="F181" s="342"/>
      <c r="G181" s="333"/>
      <c r="H181" s="334"/>
      <c r="I181" s="335"/>
      <c r="J181" s="343"/>
      <c r="K181" s="298"/>
      <c r="L181" s="345"/>
      <c r="M181" s="392">
        <v>0</v>
      </c>
      <c r="N181" s="338"/>
      <c r="O181" s="352"/>
      <c r="P181" s="353"/>
    </row>
    <row r="182" spans="1:16" ht="15.75" customHeight="1" thickTop="1" thickBot="1">
      <c r="A182" s="700"/>
      <c r="B182" s="736"/>
      <c r="C182" s="725"/>
      <c r="D182" s="726"/>
      <c r="E182" s="726"/>
      <c r="F182" s="726"/>
      <c r="G182" s="726"/>
      <c r="H182" s="726"/>
      <c r="I182" s="727"/>
      <c r="J182" s="346" t="s">
        <v>461</v>
      </c>
      <c r="K182" s="412">
        <f>M182/'生產管理報表 7-1 (週)'!$B$153</f>
        <v>0</v>
      </c>
      <c r="L182" s="347" t="s">
        <v>462</v>
      </c>
      <c r="M182" s="393">
        <f>SUM(M177:M181)</f>
        <v>0</v>
      </c>
      <c r="N182" s="713"/>
      <c r="O182" s="714"/>
      <c r="P182" s="715"/>
    </row>
    <row r="183" spans="1:16" ht="15.75" customHeight="1" thickTop="1"/>
  </sheetData>
  <mergeCells count="318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G27:I27"/>
    <mergeCell ref="O26:P26"/>
    <mergeCell ref="O27:P27"/>
    <mergeCell ref="O28:P2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G99:I99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29" sqref="R2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9" t="s">
        <v>413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</row>
    <row r="2" spans="1:17" s="101" customFormat="1" ht="15.75" customHeight="1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</row>
    <row r="3" spans="1:17" ht="15.75" customHeight="1">
      <c r="A3" s="617" t="s">
        <v>603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  <c r="Q3" s="617"/>
    </row>
    <row r="4" spans="1:17" s="101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  <c r="N4" s="799"/>
      <c r="O4" s="799"/>
      <c r="P4" s="799"/>
      <c r="Q4" s="799"/>
    </row>
    <row r="5" spans="1:17" ht="15.75" customHeight="1">
      <c r="A5" s="493" t="s">
        <v>449</v>
      </c>
      <c r="B5" s="798">
        <v>1</v>
      </c>
      <c r="C5" s="798"/>
      <c r="D5" s="798">
        <v>2</v>
      </c>
      <c r="E5" s="798"/>
      <c r="F5" s="798">
        <v>3</v>
      </c>
      <c r="G5" s="798"/>
      <c r="H5" s="798">
        <v>4</v>
      </c>
      <c r="I5" s="798"/>
      <c r="J5" s="798">
        <v>5</v>
      </c>
      <c r="K5" s="798"/>
      <c r="L5" s="798">
        <v>6</v>
      </c>
      <c r="M5" s="798"/>
      <c r="N5" s="798">
        <v>7</v>
      </c>
      <c r="O5" s="798"/>
      <c r="P5" s="800">
        <v>8</v>
      </c>
      <c r="Q5" s="800"/>
    </row>
    <row r="6" spans="1:17" ht="15.75" customHeight="1">
      <c r="A6" s="493"/>
      <c r="B6" s="493" t="s">
        <v>417</v>
      </c>
      <c r="C6" s="493"/>
      <c r="D6" s="493" t="s">
        <v>604</v>
      </c>
      <c r="E6" s="493"/>
      <c r="F6" s="493" t="s">
        <v>419</v>
      </c>
      <c r="G6" s="493"/>
      <c r="H6" s="493" t="s">
        <v>428</v>
      </c>
      <c r="I6" s="493"/>
      <c r="J6" s="493" t="s">
        <v>424</v>
      </c>
      <c r="K6" s="493"/>
      <c r="L6" s="493" t="s">
        <v>425</v>
      </c>
      <c r="M6" s="493"/>
      <c r="N6" s="493" t="s">
        <v>426</v>
      </c>
      <c r="O6" s="493"/>
      <c r="P6" s="797" t="s">
        <v>451</v>
      </c>
      <c r="Q6" s="797"/>
    </row>
    <row r="8" spans="1:17" s="107" customFormat="1" ht="15.75" customHeight="1">
      <c r="A8" s="134" t="s">
        <v>449</v>
      </c>
      <c r="B8" s="134" t="s">
        <v>605</v>
      </c>
      <c r="C8" s="794" t="s">
        <v>359</v>
      </c>
      <c r="D8" s="794"/>
      <c r="E8" s="794"/>
      <c r="F8" s="794" t="s">
        <v>452</v>
      </c>
      <c r="G8" s="794"/>
      <c r="H8" s="794"/>
      <c r="I8" s="134" t="s">
        <v>453</v>
      </c>
      <c r="J8" s="138" t="s">
        <v>606</v>
      </c>
      <c r="K8" s="134" t="s">
        <v>607</v>
      </c>
      <c r="L8" s="134" t="s">
        <v>10</v>
      </c>
      <c r="M8" s="794" t="s">
        <v>376</v>
      </c>
      <c r="N8" s="794"/>
      <c r="O8" s="794"/>
      <c r="P8" s="794"/>
      <c r="Q8" s="794"/>
    </row>
    <row r="9" spans="1:17" ht="15.75" customHeight="1">
      <c r="A9" s="794" t="s">
        <v>608</v>
      </c>
      <c r="B9" s="132">
        <v>1</v>
      </c>
      <c r="C9" s="792"/>
      <c r="D9" s="793"/>
      <c r="E9" s="793"/>
      <c r="F9" s="792"/>
      <c r="G9" s="793"/>
      <c r="H9" s="793"/>
      <c r="I9" s="109"/>
      <c r="J9" s="120"/>
      <c r="K9" s="120"/>
      <c r="L9" s="139">
        <f t="shared" ref="L9:L13" si="0">K9-J9</f>
        <v>0</v>
      </c>
      <c r="M9" s="792"/>
      <c r="N9" s="792"/>
      <c r="O9" s="792"/>
      <c r="P9" s="792"/>
      <c r="Q9" s="792"/>
    </row>
    <row r="10" spans="1:17" ht="15.75" customHeight="1">
      <c r="A10" s="794"/>
      <c r="B10" s="132">
        <v>2</v>
      </c>
      <c r="C10" s="792"/>
      <c r="D10" s="793"/>
      <c r="E10" s="793"/>
      <c r="F10" s="792"/>
      <c r="G10" s="793"/>
      <c r="H10" s="793"/>
      <c r="I10" s="109"/>
      <c r="J10" s="120"/>
      <c r="K10" s="120"/>
      <c r="L10" s="139">
        <f t="shared" si="0"/>
        <v>0</v>
      </c>
      <c r="M10" s="792"/>
      <c r="N10" s="792"/>
      <c r="O10" s="792"/>
      <c r="P10" s="792"/>
      <c r="Q10" s="792"/>
    </row>
    <row r="11" spans="1:17" ht="15.75" customHeight="1">
      <c r="A11" s="794"/>
      <c r="B11" s="132">
        <v>3</v>
      </c>
      <c r="C11" s="792"/>
      <c r="D11" s="793"/>
      <c r="E11" s="793"/>
      <c r="F11" s="792"/>
      <c r="G11" s="793"/>
      <c r="H11" s="793"/>
      <c r="I11" s="109"/>
      <c r="J11" s="120"/>
      <c r="K11" s="120"/>
      <c r="L11" s="139">
        <f t="shared" si="0"/>
        <v>0</v>
      </c>
      <c r="M11" s="792"/>
      <c r="N11" s="792"/>
      <c r="O11" s="792"/>
      <c r="P11" s="792"/>
      <c r="Q11" s="792"/>
    </row>
    <row r="12" spans="1:17" ht="15.75" customHeight="1">
      <c r="A12" s="794"/>
      <c r="B12" s="132">
        <v>4</v>
      </c>
      <c r="C12" s="792"/>
      <c r="D12" s="793"/>
      <c r="E12" s="793"/>
      <c r="F12" s="792"/>
      <c r="G12" s="793"/>
      <c r="H12" s="793"/>
      <c r="I12" s="109"/>
      <c r="J12" s="120"/>
      <c r="K12" s="120"/>
      <c r="L12" s="139">
        <f t="shared" si="0"/>
        <v>0</v>
      </c>
      <c r="M12" s="792"/>
      <c r="N12" s="792"/>
      <c r="O12" s="792"/>
      <c r="P12" s="792"/>
      <c r="Q12" s="792"/>
    </row>
    <row r="13" spans="1:17" ht="15.75" customHeight="1">
      <c r="A13" s="794"/>
      <c r="B13" s="132">
        <v>5</v>
      </c>
      <c r="C13" s="792"/>
      <c r="D13" s="793"/>
      <c r="E13" s="793"/>
      <c r="F13" s="792"/>
      <c r="G13" s="793"/>
      <c r="H13" s="793"/>
      <c r="I13" s="109"/>
      <c r="J13" s="120"/>
      <c r="K13" s="120"/>
      <c r="L13" s="139">
        <f t="shared" si="0"/>
        <v>0</v>
      </c>
      <c r="M13" s="792"/>
      <c r="N13" s="792"/>
      <c r="O13" s="792"/>
      <c r="P13" s="792"/>
      <c r="Q13" s="792"/>
    </row>
    <row r="14" spans="1:17" ht="15.75" customHeight="1">
      <c r="A14" s="795"/>
      <c r="B14" s="795"/>
      <c r="C14" s="795"/>
      <c r="D14" s="795"/>
      <c r="E14" s="795"/>
      <c r="F14" s="795"/>
      <c r="G14" s="795"/>
      <c r="H14" s="795"/>
      <c r="I14" s="795"/>
      <c r="J14" s="795"/>
      <c r="K14" s="795"/>
      <c r="L14" s="795"/>
      <c r="M14" s="795"/>
      <c r="N14" s="795"/>
      <c r="O14" s="796"/>
    </row>
    <row r="15" spans="1:17" s="107" customFormat="1" ht="15.75" customHeight="1">
      <c r="A15" s="134" t="s">
        <v>449</v>
      </c>
      <c r="B15" s="134" t="s">
        <v>605</v>
      </c>
      <c r="C15" s="794" t="s">
        <v>359</v>
      </c>
      <c r="D15" s="794"/>
      <c r="E15" s="794"/>
      <c r="F15" s="794" t="s">
        <v>452</v>
      </c>
      <c r="G15" s="794"/>
      <c r="H15" s="794"/>
      <c r="I15" s="134" t="s">
        <v>453</v>
      </c>
      <c r="J15" s="138" t="s">
        <v>606</v>
      </c>
      <c r="K15" s="134" t="s">
        <v>607</v>
      </c>
      <c r="L15" s="134" t="s">
        <v>10</v>
      </c>
      <c r="M15" s="794" t="s">
        <v>376</v>
      </c>
      <c r="N15" s="794"/>
      <c r="O15" s="794"/>
      <c r="P15" s="794"/>
      <c r="Q15" s="794"/>
    </row>
    <row r="16" spans="1:17" ht="15.75" customHeight="1">
      <c r="A16" s="794" t="s">
        <v>609</v>
      </c>
      <c r="B16" s="132">
        <v>1</v>
      </c>
      <c r="C16" s="792"/>
      <c r="D16" s="793"/>
      <c r="E16" s="793"/>
      <c r="F16" s="792"/>
      <c r="G16" s="793"/>
      <c r="H16" s="793"/>
      <c r="I16" s="109"/>
      <c r="J16" s="120"/>
      <c r="K16" s="120"/>
      <c r="L16" s="139">
        <f t="shared" ref="L16:L19" si="1">K16-J16</f>
        <v>0</v>
      </c>
      <c r="M16" s="792"/>
      <c r="N16" s="792"/>
      <c r="O16" s="792"/>
      <c r="P16" s="792"/>
      <c r="Q16" s="792"/>
    </row>
    <row r="17" spans="1:17" ht="15.75" customHeight="1">
      <c r="A17" s="794"/>
      <c r="B17" s="132">
        <v>2</v>
      </c>
      <c r="C17" s="792"/>
      <c r="D17" s="793"/>
      <c r="E17" s="793"/>
      <c r="F17" s="792"/>
      <c r="G17" s="793"/>
      <c r="H17" s="793"/>
      <c r="I17" s="109"/>
      <c r="J17" s="120"/>
      <c r="K17" s="120"/>
      <c r="L17" s="139">
        <f t="shared" si="1"/>
        <v>0</v>
      </c>
      <c r="M17" s="792"/>
      <c r="N17" s="792"/>
      <c r="O17" s="792"/>
      <c r="P17" s="792"/>
      <c r="Q17" s="792"/>
    </row>
    <row r="18" spans="1:17" ht="15.75" customHeight="1">
      <c r="A18" s="794"/>
      <c r="B18" s="132">
        <v>3</v>
      </c>
      <c r="C18" s="792"/>
      <c r="D18" s="793"/>
      <c r="E18" s="793"/>
      <c r="F18" s="792"/>
      <c r="G18" s="793"/>
      <c r="H18" s="793"/>
      <c r="I18" s="109"/>
      <c r="J18" s="120"/>
      <c r="K18" s="120"/>
      <c r="L18" s="139">
        <f t="shared" si="1"/>
        <v>0</v>
      </c>
      <c r="M18" s="792"/>
      <c r="N18" s="792"/>
      <c r="O18" s="792"/>
      <c r="P18" s="792"/>
      <c r="Q18" s="792"/>
    </row>
    <row r="19" spans="1:17" ht="15.75" customHeight="1">
      <c r="A19" s="794"/>
      <c r="B19" s="132">
        <v>4</v>
      </c>
      <c r="C19" s="792"/>
      <c r="D19" s="793"/>
      <c r="E19" s="793"/>
      <c r="F19" s="792"/>
      <c r="G19" s="793"/>
      <c r="H19" s="793"/>
      <c r="I19" s="109"/>
      <c r="J19" s="120"/>
      <c r="K19" s="120"/>
      <c r="L19" s="139">
        <f t="shared" si="1"/>
        <v>0</v>
      </c>
      <c r="M19" s="792"/>
      <c r="N19" s="792"/>
      <c r="O19" s="792"/>
      <c r="P19" s="792"/>
      <c r="Q19" s="792"/>
    </row>
    <row r="20" spans="1:17" ht="15.75" customHeight="1">
      <c r="A20" s="794"/>
      <c r="B20" s="132">
        <v>5</v>
      </c>
      <c r="C20" s="792"/>
      <c r="D20" s="793"/>
      <c r="E20" s="793"/>
      <c r="F20" s="792"/>
      <c r="G20" s="793"/>
      <c r="H20" s="793"/>
      <c r="I20" s="109"/>
      <c r="J20" s="120"/>
      <c r="K20" s="120"/>
      <c r="L20" s="139">
        <f>K20-J20</f>
        <v>0</v>
      </c>
      <c r="M20" s="792"/>
      <c r="N20" s="792"/>
      <c r="O20" s="792"/>
      <c r="P20" s="792"/>
      <c r="Q20" s="79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Z100"/>
  <sheetViews>
    <sheetView topLeftCell="D1" zoomScale="70" zoomScaleNormal="70" workbookViewId="0">
      <selection activeCell="Z3" sqref="Z3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7" bestFit="1" customWidth="1"/>
    <col min="12" max="12" width="17.5703125" style="397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16384" width="9.140625" style="266"/>
  </cols>
  <sheetData>
    <row r="1" spans="1:26" ht="27">
      <c r="A1" s="802" t="s">
        <v>610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</row>
    <row r="2" spans="1:26" ht="16.5" customHeight="1">
      <c r="A2" s="808" t="s">
        <v>611</v>
      </c>
      <c r="B2" s="808" t="s">
        <v>106</v>
      </c>
      <c r="C2" s="808" t="s">
        <v>612</v>
      </c>
      <c r="D2" s="808" t="s">
        <v>613</v>
      </c>
      <c r="E2" s="808" t="s">
        <v>614</v>
      </c>
      <c r="F2" s="808" t="s">
        <v>615</v>
      </c>
      <c r="G2" s="808" t="s">
        <v>616</v>
      </c>
      <c r="H2" s="808"/>
      <c r="I2" s="808" t="s">
        <v>617</v>
      </c>
      <c r="J2" s="808"/>
      <c r="K2" s="809" t="s">
        <v>618</v>
      </c>
      <c r="L2" s="809"/>
      <c r="M2" s="804" t="s">
        <v>619</v>
      </c>
      <c r="N2" s="804" t="s">
        <v>620</v>
      </c>
    </row>
    <row r="3" spans="1:26" ht="37.5" customHeight="1">
      <c r="A3" s="808"/>
      <c r="B3" s="808"/>
      <c r="C3" s="808"/>
      <c r="D3" s="808"/>
      <c r="E3" s="808"/>
      <c r="F3" s="808"/>
      <c r="G3" s="267" t="s">
        <v>621</v>
      </c>
      <c r="H3" s="267" t="s">
        <v>622</v>
      </c>
      <c r="I3" s="267" t="s">
        <v>621</v>
      </c>
      <c r="J3" s="267" t="s">
        <v>622</v>
      </c>
      <c r="K3" s="394" t="s">
        <v>623</v>
      </c>
      <c r="L3" s="394" t="s">
        <v>624</v>
      </c>
      <c r="M3" s="804"/>
      <c r="N3" s="804"/>
      <c r="P3" s="452" t="s">
        <v>625</v>
      </c>
      <c r="Q3" s="418">
        <f>SUM(C35:C64)</f>
        <v>516889.74119999993</v>
      </c>
      <c r="S3" s="452" t="s">
        <v>626</v>
      </c>
      <c r="T3" s="418">
        <f>SUM(E35:E64)</f>
        <v>1539190.7860999997</v>
      </c>
      <c r="V3" s="452" t="s">
        <v>627</v>
      </c>
      <c r="W3" s="418">
        <f>SUM(C65:C95)</f>
        <v>521729.1139</v>
      </c>
      <c r="Y3" s="452" t="s">
        <v>628</v>
      </c>
      <c r="Z3" s="418">
        <f>SUM(E65:E95)</f>
        <v>1519015.1107999999</v>
      </c>
    </row>
    <row r="4" spans="1:26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8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5"/>
      <c r="L4" s="396"/>
      <c r="M4" s="805">
        <f>SUM(C4:C7)</f>
        <v>67749.35609999999</v>
      </c>
      <c r="N4" s="805">
        <f>SUM(E4:E7)</f>
        <v>240394.19579999999</v>
      </c>
    </row>
    <row r="5" spans="1:26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8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5"/>
      <c r="L5" s="396"/>
      <c r="M5" s="806"/>
      <c r="N5" s="806"/>
    </row>
    <row r="6" spans="1:26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8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5"/>
      <c r="L6" s="396"/>
      <c r="M6" s="806"/>
      <c r="N6" s="806"/>
    </row>
    <row r="7" spans="1:26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8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5"/>
      <c r="L7" s="396"/>
      <c r="M7" s="807"/>
      <c r="N7" s="807"/>
    </row>
    <row r="8" spans="1:26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8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5"/>
      <c r="L8" s="396"/>
      <c r="M8" s="801">
        <f>SUM(C8:C14)</f>
        <v>130255.58069999996</v>
      </c>
      <c r="N8" s="801">
        <f>SUM(E8:E14)</f>
        <v>457192.35629999987</v>
      </c>
      <c r="Q8" s="273"/>
      <c r="R8" s="273"/>
      <c r="W8" s="273"/>
      <c r="X8" s="273"/>
    </row>
    <row r="9" spans="1:26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8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5"/>
      <c r="L9" s="396"/>
      <c r="M9" s="801"/>
      <c r="N9" s="801"/>
    </row>
    <row r="10" spans="1:26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8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5"/>
      <c r="L10" s="396"/>
      <c r="M10" s="801"/>
      <c r="N10" s="801"/>
    </row>
    <row r="11" spans="1:26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8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5"/>
      <c r="L11" s="396"/>
      <c r="M11" s="801"/>
      <c r="N11" s="801"/>
    </row>
    <row r="12" spans="1:26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8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5"/>
      <c r="L12" s="396"/>
      <c r="M12" s="801"/>
      <c r="N12" s="801"/>
    </row>
    <row r="13" spans="1:26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8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5"/>
      <c r="L13" s="396"/>
      <c r="M13" s="801"/>
      <c r="N13" s="801"/>
    </row>
    <row r="14" spans="1:26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8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5"/>
      <c r="L14" s="396"/>
      <c r="M14" s="801"/>
      <c r="N14" s="801"/>
    </row>
    <row r="15" spans="1:26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8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5"/>
      <c r="L15" s="396"/>
      <c r="M15" s="801">
        <f>SUM(C15:C21)</f>
        <v>126316.30829999995</v>
      </c>
      <c r="N15" s="801">
        <f>SUM(E15:E21)</f>
        <v>426061.61494600005</v>
      </c>
      <c r="Q15" s="275"/>
      <c r="R15" s="275"/>
      <c r="S15" s="275"/>
      <c r="W15" s="275"/>
      <c r="X15" s="275"/>
      <c r="Y15" s="275"/>
    </row>
    <row r="16" spans="1:26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8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5"/>
      <c r="L16" s="396"/>
      <c r="M16" s="801"/>
      <c r="N16" s="801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8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5"/>
      <c r="L17" s="396"/>
      <c r="M17" s="801"/>
      <c r="N17" s="801"/>
      <c r="Q17" s="876"/>
      <c r="R17" s="876"/>
      <c r="W17" s="876"/>
      <c r="X17" s="8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8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5"/>
      <c r="L18" s="396"/>
      <c r="M18" s="801"/>
      <c r="N18" s="801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8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5"/>
      <c r="L19" s="396"/>
      <c r="M19" s="801"/>
      <c r="N19" s="801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8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5"/>
      <c r="L20" s="396"/>
      <c r="M20" s="801"/>
      <c r="N20" s="801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8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5"/>
      <c r="L21" s="396"/>
      <c r="M21" s="801"/>
      <c r="N21" s="801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8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5"/>
      <c r="L22" s="396"/>
      <c r="M22" s="801">
        <f>SUM(C22:C28)</f>
        <v>122110.53899999993</v>
      </c>
      <c r="N22" s="801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8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5"/>
      <c r="L23" s="396"/>
      <c r="M23" s="801"/>
      <c r="N23" s="801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8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5"/>
      <c r="L24" s="396"/>
      <c r="M24" s="801"/>
      <c r="N24" s="801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8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5"/>
      <c r="L25" s="396"/>
      <c r="M25" s="801"/>
      <c r="N25" s="801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8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5"/>
      <c r="L26" s="396"/>
      <c r="M26" s="801"/>
      <c r="N26" s="801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8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5"/>
      <c r="L27" s="396"/>
      <c r="M27" s="801"/>
      <c r="N27" s="801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8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5"/>
      <c r="L28" s="396"/>
      <c r="M28" s="801"/>
      <c r="N28" s="801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8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5"/>
      <c r="L29" s="396"/>
      <c r="M29" s="801">
        <f>SUM(C29:C35)</f>
        <v>118095.22479999997</v>
      </c>
      <c r="N29" s="801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8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5"/>
      <c r="L30" s="396"/>
      <c r="M30" s="801"/>
      <c r="N30" s="801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8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5"/>
      <c r="L31" s="396"/>
      <c r="M31" s="801"/>
      <c r="N31" s="801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8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5"/>
      <c r="L32" s="396"/>
      <c r="M32" s="801"/>
      <c r="N32" s="801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8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5"/>
      <c r="L33" s="396"/>
      <c r="M33" s="801"/>
      <c r="N33" s="801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8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5"/>
      <c r="L34" s="396"/>
      <c r="M34" s="801"/>
      <c r="N34" s="801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8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5">
        <v>2627.0036999999998</v>
      </c>
      <c r="L35" s="396">
        <f>K35/A4</f>
        <v>5.7270627861347283E-2</v>
      </c>
      <c r="M35" s="801"/>
      <c r="N35" s="801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8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5">
        <v>2613.1788999999999</v>
      </c>
      <c r="L36" s="396">
        <f>K36/A5</f>
        <v>5.6967995029539358E-2</v>
      </c>
      <c r="M36" s="801">
        <f>SUM(C36:C42)</f>
        <v>122591.37309999998</v>
      </c>
      <c r="N36" s="801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8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5">
        <v>2163.5178999999998</v>
      </c>
      <c r="L37" s="396">
        <f t="shared" ref="L37:L45" si="10">K37/A6</f>
        <v>4.7164237443320538E-2</v>
      </c>
      <c r="M37" s="801"/>
      <c r="N37" s="801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8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5">
        <v>2640.4545999999996</v>
      </c>
      <c r="L38" s="396">
        <f t="shared" si="10"/>
        <v>5.7560102892769159E-2</v>
      </c>
      <c r="M38" s="801"/>
      <c r="N38" s="801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8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5">
        <v>2269.5210999999999</v>
      </c>
      <c r="L39" s="396">
        <f t="shared" si="10"/>
        <v>4.9472928020229325E-2</v>
      </c>
      <c r="M39" s="801"/>
      <c r="N39" s="801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8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5">
        <v>2184.1961000000001</v>
      </c>
      <c r="L40" s="396">
        <f t="shared" si="10"/>
        <v>4.7611904087193464E-2</v>
      </c>
      <c r="M40" s="801"/>
      <c r="N40" s="801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8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5">
        <v>2858.7592</v>
      </c>
      <c r="L41" s="396">
        <f t="shared" si="10"/>
        <v>6.2314918475891531E-2</v>
      </c>
      <c r="M41" s="801"/>
      <c r="N41" s="801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8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5">
        <v>2450.7745</v>
      </c>
      <c r="L42" s="396">
        <f t="shared" si="10"/>
        <v>5.3420548422957036E-2</v>
      </c>
      <c r="M42" s="801"/>
      <c r="N42" s="801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8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5">
        <v>3586.7374</v>
      </c>
      <c r="L43" s="396">
        <f t="shared" si="10"/>
        <v>7.817989886219974E-2</v>
      </c>
      <c r="M43" s="801">
        <f>SUM(C43:C49)</f>
        <v>121363.05830000003</v>
      </c>
      <c r="N43" s="801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8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5">
        <v>2265.1703000000002</v>
      </c>
      <c r="L44" s="396">
        <f t="shared" si="10"/>
        <v>4.9372704287364594E-2</v>
      </c>
      <c r="M44" s="801"/>
      <c r="N44" s="801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8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5">
        <v>2555.1956</v>
      </c>
      <c r="L45" s="396">
        <f t="shared" si="10"/>
        <v>5.5693016564952048E-2</v>
      </c>
      <c r="M45" s="801"/>
      <c r="N45" s="801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8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5">
        <v>1633.6051</v>
      </c>
      <c r="L46" s="396">
        <f t="shared" ref="L46:L70" si="15">K46/A15</f>
        <v>3.5605263616747672E-2</v>
      </c>
      <c r="M46" s="801"/>
      <c r="N46" s="801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8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5">
        <v>1361.5699</v>
      </c>
      <c r="L47" s="396">
        <f t="shared" si="15"/>
        <v>2.9675469683100125E-2</v>
      </c>
      <c r="M47" s="801"/>
      <c r="N47" s="801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8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5">
        <v>2790.8796000000002</v>
      </c>
      <c r="L48" s="396">
        <f t="shared" si="15"/>
        <v>6.0826005274284597E-2</v>
      </c>
      <c r="M48" s="801"/>
      <c r="N48" s="801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8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5">
        <v>3670.1785</v>
      </c>
      <c r="L49" s="396">
        <f t="shared" si="15"/>
        <v>7.998819850056664E-2</v>
      </c>
      <c r="M49" s="801"/>
      <c r="N49" s="801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8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5">
        <v>3222.8436999999999</v>
      </c>
      <c r="L50" s="396">
        <f t="shared" si="15"/>
        <v>7.023741309796229E-2</v>
      </c>
      <c r="M50" s="801">
        <f>SUM(C50:C56)</f>
        <v>124801.51359999996</v>
      </c>
      <c r="N50" s="801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8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5">
        <v>3625.0326</v>
      </c>
      <c r="L51" s="396">
        <f t="shared" si="15"/>
        <v>7.9000841215185455E-2</v>
      </c>
      <c r="M51" s="801"/>
      <c r="N51" s="801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8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5">
        <v>3415.2734000000005</v>
      </c>
      <c r="L52" s="396">
        <f t="shared" si="15"/>
        <v>7.4427907686272818E-2</v>
      </c>
      <c r="M52" s="801"/>
      <c r="N52" s="801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8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5">
        <v>2181.3901000000001</v>
      </c>
      <c r="L53" s="396">
        <f t="shared" si="15"/>
        <v>4.7537266823570436E-2</v>
      </c>
      <c r="M53" s="801"/>
      <c r="N53" s="801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8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5">
        <v>2506.6467000000002</v>
      </c>
      <c r="L54" s="396">
        <f t="shared" si="15"/>
        <v>5.4624129965787013E-2</v>
      </c>
      <c r="M54" s="801"/>
      <c r="N54" s="801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8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5">
        <v>2023.2663</v>
      </c>
      <c r="L55" s="396">
        <f t="shared" si="15"/>
        <v>4.408948136848987E-2</v>
      </c>
      <c r="M55" s="801"/>
      <c r="N55" s="801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8">
        <f t="shared" ref="D56:D98" si="20">C56/B56</f>
        <v>2.4243186524443268E-3</v>
      </c>
      <c r="E56" s="270">
        <v>55273.625699999982</v>
      </c>
      <c r="F56" s="265">
        <f t="shared" ref="F56:F98" si="21">E56/B56</f>
        <v>7.1855103920637495E-3</v>
      </c>
      <c r="G56" s="269">
        <v>4858.09</v>
      </c>
      <c r="H56" s="265">
        <f t="shared" ref="H56:H98" si="22">G56/C56</f>
        <v>0.26050467518403575</v>
      </c>
      <c r="I56" s="271">
        <v>17210.060199999967</v>
      </c>
      <c r="J56" s="265">
        <f t="shared" ref="J56:J98" si="23">I56/E56</f>
        <v>0.31136115972214889</v>
      </c>
      <c r="K56" s="395">
        <v>3705.7460000000001</v>
      </c>
      <c r="L56" s="396">
        <f t="shared" si="15"/>
        <v>8.0751040509032271E-2</v>
      </c>
      <c r="M56" s="801"/>
      <c r="N56" s="801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8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5">
        <v>2962.7928000000002</v>
      </c>
      <c r="L57" s="396">
        <f t="shared" si="15"/>
        <v>6.45601150527325E-2</v>
      </c>
      <c r="M57" s="801">
        <f>SUM(C57:C63)</f>
        <v>108697.59139999998</v>
      </c>
      <c r="N57" s="801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8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5">
        <v>2233.6143999999995</v>
      </c>
      <c r="L58" s="396">
        <f t="shared" si="15"/>
        <v>4.867004554071426E-2</v>
      </c>
      <c r="M58" s="801"/>
      <c r="N58" s="801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8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5">
        <v>4091.5539000000008</v>
      </c>
      <c r="L59" s="396">
        <f t="shared" si="15"/>
        <v>8.9152261733559959E-2</v>
      </c>
      <c r="M59" s="801"/>
      <c r="N59" s="801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8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5">
        <v>2389.5565999999999</v>
      </c>
      <c r="L60" s="396">
        <f t="shared" si="15"/>
        <v>5.2065728292842353E-2</v>
      </c>
      <c r="M60" s="801"/>
      <c r="N60" s="801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8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5">
        <v>2265.2746000000006</v>
      </c>
      <c r="L61" s="396">
        <f t="shared" si="15"/>
        <v>4.9356689036081591E-2</v>
      </c>
      <c r="M61" s="801"/>
      <c r="N61" s="801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8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5">
        <v>3326.6535000000003</v>
      </c>
      <c r="L62" s="396">
        <f t="shared" si="15"/>
        <v>7.248084842146546E-2</v>
      </c>
      <c r="M62" s="801"/>
      <c r="N62" s="801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8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5">
        <v>2344.9750999999997</v>
      </c>
      <c r="L63" s="396">
        <f t="shared" si="15"/>
        <v>5.1091008322802729E-2</v>
      </c>
      <c r="M63" s="801"/>
      <c r="N63" s="801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8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5">
        <v>3042.6479000000004</v>
      </c>
      <c r="L64" s="396">
        <f t="shared" si="15"/>
        <v>6.6290069500424847E-2</v>
      </c>
      <c r="M64" s="801">
        <f>SUM(C64:C70)</f>
        <v>115975.0744</v>
      </c>
      <c r="N64" s="801">
        <f>SUM(E64:E70)</f>
        <v>341159.76150000002</v>
      </c>
    </row>
    <row r="65" spans="1:14" ht="18.75" collapsed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8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5">
        <v>3923.6723000000002</v>
      </c>
      <c r="L65" s="396">
        <f t="shared" si="15"/>
        <v>8.5483056644880179E-2</v>
      </c>
      <c r="M65" s="801"/>
      <c r="N65" s="801"/>
    </row>
    <row r="66" spans="1:14" ht="18.75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8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5">
        <v>3013.8775000000001</v>
      </c>
      <c r="L66" s="396">
        <f t="shared" si="15"/>
        <v>6.5660388662556371E-2</v>
      </c>
      <c r="M66" s="801"/>
      <c r="N66" s="801"/>
    </row>
    <row r="67" spans="1:14" ht="18.75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8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5">
        <v>1823.4099000000001</v>
      </c>
      <c r="L67" s="396">
        <f t="shared" si="15"/>
        <v>3.972397499019651E-2</v>
      </c>
      <c r="M67" s="801"/>
      <c r="N67" s="801"/>
    </row>
    <row r="68" spans="1:14" ht="18.75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8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5">
        <v>2867.9467000000004</v>
      </c>
      <c r="L68" s="396">
        <f t="shared" si="15"/>
        <v>6.2478415354116301E-2</v>
      </c>
      <c r="M68" s="801"/>
      <c r="N68" s="801"/>
    </row>
    <row r="69" spans="1:14" ht="18.75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8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5">
        <v>2680.4942999999994</v>
      </c>
      <c r="L69" s="396">
        <f t="shared" si="15"/>
        <v>5.8393479871035193E-2</v>
      </c>
      <c r="M69" s="801"/>
      <c r="N69" s="801"/>
    </row>
    <row r="70" spans="1:14" ht="18.75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8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5">
        <v>3184.2046</v>
      </c>
      <c r="L70" s="396">
        <f t="shared" si="15"/>
        <v>6.9365093127110339E-2</v>
      </c>
      <c r="M70" s="801"/>
      <c r="N70" s="801"/>
    </row>
    <row r="71" spans="1:14" ht="18.75">
      <c r="A71" s="268">
        <f t="shared" si="9"/>
        <v>45937</v>
      </c>
      <c r="B71" s="269">
        <f>'（１）收支狀況'!F72</f>
        <v>7735533.3200000003</v>
      </c>
      <c r="C71" s="425">
        <v>18676.440000000002</v>
      </c>
      <c r="D71" s="358">
        <f t="shared" si="20"/>
        <v>2.4143700540611209E-3</v>
      </c>
      <c r="E71" s="425">
        <v>55169.748399999997</v>
      </c>
      <c r="F71" s="265">
        <f t="shared" si="21"/>
        <v>7.1319902736841929E-3</v>
      </c>
      <c r="G71" s="424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5">
        <v>2105.212</v>
      </c>
      <c r="L71" s="396">
        <f t="shared" ref="L71:L98" si="24">K71/C71</f>
        <v>0.11272019721103164</v>
      </c>
      <c r="M71" s="801">
        <f t="shared" ref="M71" si="25">SUM(C71:C77)</f>
        <v>113283.76270000002</v>
      </c>
      <c r="N71" s="801">
        <f t="shared" ref="N71" si="26">SUM(E71:E77)</f>
        <v>331844.43439999997</v>
      </c>
    </row>
    <row r="72" spans="1:14" ht="18.75">
      <c r="A72" s="274">
        <f t="shared" si="9"/>
        <v>45938</v>
      </c>
      <c r="B72" s="269">
        <f>'（１）收支狀況'!F73</f>
        <v>6990078.5800000001</v>
      </c>
      <c r="C72" s="425">
        <v>16872.742600000001</v>
      </c>
      <c r="D72" s="358">
        <f t="shared" si="20"/>
        <v>2.4138130075212977E-3</v>
      </c>
      <c r="E72" s="425">
        <v>49800.448700000008</v>
      </c>
      <c r="F72" s="265">
        <f t="shared" si="21"/>
        <v>7.1244476195859883E-3</v>
      </c>
      <c r="G72" s="424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5">
        <v>2253.9996999999998</v>
      </c>
      <c r="L72" s="396">
        <f t="shared" si="24"/>
        <v>0.13358822293656039</v>
      </c>
      <c r="M72" s="801"/>
      <c r="N72" s="801"/>
    </row>
    <row r="73" spans="1:14" ht="18.75">
      <c r="A73" s="272">
        <f t="shared" si="9"/>
        <v>45939</v>
      </c>
      <c r="B73" s="269">
        <f>'（１）收支狀況'!F74</f>
        <v>5629785.9100000001</v>
      </c>
      <c r="C73" s="425">
        <v>13599.960300000001</v>
      </c>
      <c r="D73" s="358">
        <f t="shared" si="20"/>
        <v>2.4157153606574715E-3</v>
      </c>
      <c r="E73" s="425">
        <v>40559.241599999987</v>
      </c>
      <c r="F73" s="265">
        <f t="shared" si="21"/>
        <v>7.2044021297427959E-3</v>
      </c>
      <c r="G73" s="424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5">
        <v>3112.7964999999999</v>
      </c>
      <c r="L73" s="396">
        <f t="shared" si="24"/>
        <v>0.22888276372394997</v>
      </c>
      <c r="M73" s="801"/>
      <c r="N73" s="801"/>
    </row>
    <row r="74" spans="1:14" ht="18.75">
      <c r="A74" s="272">
        <f t="shared" si="9"/>
        <v>45940</v>
      </c>
      <c r="B74" s="269">
        <f>'（１）收支狀況'!F75</f>
        <v>5383668.6200000001</v>
      </c>
      <c r="C74" s="425">
        <v>12996.082499999997</v>
      </c>
      <c r="D74" s="358">
        <f t="shared" si="20"/>
        <v>2.413982623618464E-3</v>
      </c>
      <c r="E74" s="425">
        <v>37515.369400000011</v>
      </c>
      <c r="F74" s="265">
        <f t="shared" si="21"/>
        <v>6.9683652631651032E-3</v>
      </c>
      <c r="G74" s="424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5">
        <v>1649.5959</v>
      </c>
      <c r="L74" s="396">
        <f t="shared" si="24"/>
        <v>0.12693024224800054</v>
      </c>
      <c r="M74" s="801"/>
      <c r="N74" s="801"/>
    </row>
    <row r="75" spans="1:14" ht="18.75">
      <c r="A75" s="272">
        <f t="shared" si="9"/>
        <v>45941</v>
      </c>
      <c r="B75" s="269">
        <f>'（１）收支狀況'!F76</f>
        <v>5813078.5800000001</v>
      </c>
      <c r="C75" s="425">
        <v>14018.673500000001</v>
      </c>
      <c r="D75" s="358">
        <f t="shared" si="20"/>
        <v>2.411574745992854E-3</v>
      </c>
      <c r="E75" s="425">
        <v>40620.247799999968</v>
      </c>
      <c r="F75" s="265">
        <f t="shared" si="21"/>
        <v>6.9877341654652064E-3</v>
      </c>
      <c r="G75" s="424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5">
        <v>2547.8182999999999</v>
      </c>
      <c r="L75" s="396">
        <f t="shared" si="24"/>
        <v>0.18174460657779068</v>
      </c>
      <c r="M75" s="801"/>
      <c r="N75" s="801"/>
    </row>
    <row r="76" spans="1:14" ht="18.75">
      <c r="A76" s="272">
        <f t="shared" si="9"/>
        <v>45942</v>
      </c>
      <c r="B76" s="269">
        <f>'（１）收支狀況'!F77</f>
        <v>7715093.0099999998</v>
      </c>
      <c r="C76" s="425">
        <v>18641.688500000007</v>
      </c>
      <c r="D76" s="358">
        <f t="shared" si="20"/>
        <v>2.4162623154169866E-3</v>
      </c>
      <c r="E76" s="425">
        <v>54392.432199999974</v>
      </c>
      <c r="F76" s="265">
        <f t="shared" si="21"/>
        <v>7.0501330482339803E-3</v>
      </c>
      <c r="G76" s="424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5">
        <v>1740.4429</v>
      </c>
      <c r="L76" s="396">
        <f t="shared" si="24"/>
        <v>9.3362942954443168E-2</v>
      </c>
      <c r="M76" s="801"/>
      <c r="N76" s="801"/>
    </row>
    <row r="77" spans="1:14" ht="18.75">
      <c r="A77" s="272">
        <f t="shared" si="9"/>
        <v>45943</v>
      </c>
      <c r="B77" s="269">
        <f>'（１）收支狀況'!F78</f>
        <v>7653574.3300000001</v>
      </c>
      <c r="C77" s="425">
        <v>18478.17530000001</v>
      </c>
      <c r="D77" s="358">
        <f t="shared" si="20"/>
        <v>2.4143197025696108E-3</v>
      </c>
      <c r="E77" s="425">
        <v>53786.946299999989</v>
      </c>
      <c r="F77" s="265">
        <f t="shared" si="21"/>
        <v>7.0276898062084916E-3</v>
      </c>
      <c r="G77" s="424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5">
        <v>2624.8282000000004</v>
      </c>
      <c r="L77" s="396">
        <f t="shared" si="24"/>
        <v>0.1420501839269811</v>
      </c>
      <c r="M77" s="801"/>
      <c r="N77" s="801"/>
    </row>
    <row r="78" spans="1:14" ht="18.75">
      <c r="A78" s="272">
        <f t="shared" si="9"/>
        <v>45944</v>
      </c>
      <c r="B78" s="424">
        <v>8258005.9900000002</v>
      </c>
      <c r="C78" s="425">
        <v>19999.260499999997</v>
      </c>
      <c r="D78" s="358">
        <f t="shared" si="20"/>
        <v>2.4218026148464921E-3</v>
      </c>
      <c r="E78" s="425">
        <v>58841.151599999997</v>
      </c>
      <c r="F78" s="265">
        <f t="shared" si="21"/>
        <v>7.1253461999486872E-3</v>
      </c>
      <c r="G78" s="424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5">
        <v>2784.2940000000003</v>
      </c>
      <c r="L78" s="396">
        <f t="shared" si="24"/>
        <v>0.13921984765386705</v>
      </c>
      <c r="M78" s="801">
        <f>SUM(C78:C84)</f>
        <v>126436.3426</v>
      </c>
      <c r="N78" s="801">
        <f t="shared" ref="N78" si="27">SUM(E78:E84)</f>
        <v>370166.53719999996</v>
      </c>
    </row>
    <row r="79" spans="1:14" ht="18.75">
      <c r="A79" s="274">
        <f t="shared" si="9"/>
        <v>45945</v>
      </c>
      <c r="B79" s="424">
        <v>8118705.0999999996</v>
      </c>
      <c r="C79" s="425">
        <v>19633.346400000009</v>
      </c>
      <c r="D79" s="358">
        <f t="shared" si="20"/>
        <v>2.4182854480082065E-3</v>
      </c>
      <c r="E79" s="425">
        <v>57692.0461</v>
      </c>
      <c r="F79" s="265">
        <f t="shared" si="21"/>
        <v>7.1060649930491998E-3</v>
      </c>
      <c r="G79" s="424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5">
        <v>2901.6322999999998</v>
      </c>
      <c r="L79" s="396">
        <f t="shared" si="24"/>
        <v>0.1477910204854328</v>
      </c>
      <c r="M79" s="801"/>
      <c r="N79" s="801"/>
    </row>
    <row r="80" spans="1:14" ht="18.75">
      <c r="A80" s="272">
        <f t="shared" si="9"/>
        <v>45946</v>
      </c>
      <c r="B80" s="424">
        <v>7400190.3099999996</v>
      </c>
      <c r="C80" s="425">
        <v>17879.800600000006</v>
      </c>
      <c r="D80" s="358">
        <f t="shared" si="20"/>
        <v>2.4161271333574671E-3</v>
      </c>
      <c r="E80" s="425">
        <v>52425.358600000014</v>
      </c>
      <c r="F80" s="265">
        <f t="shared" si="21"/>
        <v>7.084325727293359E-3</v>
      </c>
      <c r="G80" s="424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5">
        <v>2807.5546999999997</v>
      </c>
      <c r="L80" s="396">
        <f t="shared" si="24"/>
        <v>0.157023826093452</v>
      </c>
      <c r="M80" s="801"/>
      <c r="N80" s="801"/>
    </row>
    <row r="81" spans="1:14" ht="18.75">
      <c r="A81" s="272">
        <f t="shared" si="9"/>
        <v>45947</v>
      </c>
      <c r="B81" s="424">
        <v>6008294.21</v>
      </c>
      <c r="C81" s="425">
        <v>14501.441999999995</v>
      </c>
      <c r="D81" s="358">
        <f t="shared" si="20"/>
        <v>2.4135705564924384E-3</v>
      </c>
      <c r="E81" s="425">
        <v>42323.02269999998</v>
      </c>
      <c r="F81" s="265">
        <f t="shared" si="21"/>
        <v>7.044099576475297E-3</v>
      </c>
      <c r="G81" s="424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5">
        <v>2336.7496000000001</v>
      </c>
      <c r="L81" s="396">
        <f t="shared" si="24"/>
        <v>0.16113911981994625</v>
      </c>
      <c r="M81" s="801"/>
      <c r="N81" s="801"/>
    </row>
    <row r="82" spans="1:14" ht="18.75">
      <c r="A82" s="272">
        <f t="shared" si="9"/>
        <v>45948</v>
      </c>
      <c r="B82" s="424">
        <v>6172282.1100000003</v>
      </c>
      <c r="C82" s="425">
        <v>14898.577999999994</v>
      </c>
      <c r="D82" s="358">
        <f t="shared" si="20"/>
        <v>2.4137875966268808E-3</v>
      </c>
      <c r="E82" s="425">
        <v>43468.273099999991</v>
      </c>
      <c r="F82" s="265">
        <f t="shared" si="21"/>
        <v>7.0424961667865157E-3</v>
      </c>
      <c r="G82" s="424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5">
        <v>2169.0590999999999</v>
      </c>
      <c r="L82" s="396">
        <f t="shared" si="24"/>
        <v>0.14558833064470991</v>
      </c>
      <c r="M82" s="801"/>
      <c r="N82" s="801"/>
    </row>
    <row r="83" spans="1:14" ht="18.75">
      <c r="A83" s="272">
        <f t="shared" si="9"/>
        <v>45949</v>
      </c>
      <c r="B83" s="424">
        <v>8298386.9299999997</v>
      </c>
      <c r="C83" s="425">
        <v>20065.732600000007</v>
      </c>
      <c r="D83" s="358">
        <f t="shared" si="20"/>
        <v>2.4180280781387967E-3</v>
      </c>
      <c r="E83" s="425">
        <v>58765.759800000007</v>
      </c>
      <c r="F83" s="265">
        <f t="shared" si="21"/>
        <v>7.0815883009205513E-3</v>
      </c>
      <c r="G83" s="424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5">
        <v>2224.8310999999999</v>
      </c>
      <c r="L83" s="396">
        <f t="shared" si="24"/>
        <v>0.11087714285597522</v>
      </c>
      <c r="M83" s="801"/>
      <c r="N83" s="801"/>
    </row>
    <row r="84" spans="1:14" ht="18.75">
      <c r="A84" s="272">
        <f t="shared" si="9"/>
        <v>45950</v>
      </c>
      <c r="B84" s="424">
        <v>8053773.8099999996</v>
      </c>
      <c r="C84" s="425">
        <v>19458.182500000003</v>
      </c>
      <c r="D84" s="358">
        <f t="shared" si="20"/>
        <v>2.4160329007302979E-3</v>
      </c>
      <c r="E84" s="425">
        <v>56650.925300000017</v>
      </c>
      <c r="F84" s="265">
        <f t="shared" si="21"/>
        <v>7.034084472258108E-3</v>
      </c>
      <c r="G84" s="424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5">
        <v>2392.7263000000003</v>
      </c>
      <c r="L84" s="396">
        <f t="shared" si="24"/>
        <v>0.12296761529500506</v>
      </c>
      <c r="M84" s="801"/>
      <c r="N84" s="801"/>
    </row>
    <row r="85" spans="1:14" ht="18.75">
      <c r="A85" s="272">
        <f t="shared" si="9"/>
        <v>45951</v>
      </c>
      <c r="B85" s="424">
        <v>7924086.5899999999</v>
      </c>
      <c r="C85" s="425">
        <v>19129.5249</v>
      </c>
      <c r="D85" s="358">
        <f t="shared" si="20"/>
        <v>2.4140984178720338E-3</v>
      </c>
      <c r="E85" s="425">
        <v>55800.231700000033</v>
      </c>
      <c r="F85" s="265">
        <f t="shared" si="21"/>
        <v>7.0418503213251779E-3</v>
      </c>
      <c r="G85" s="424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5">
        <v>3071.7185999999997</v>
      </c>
      <c r="L85" s="396">
        <f t="shared" si="24"/>
        <v>0.16057474589972695</v>
      </c>
      <c r="M85" s="801">
        <f>SUM(C85:C91)</f>
        <v>116959.87459999998</v>
      </c>
      <c r="N85" s="801">
        <f>SUM(E85:E91)</f>
        <v>337397.90970000002</v>
      </c>
    </row>
    <row r="86" spans="1:14" ht="18.75">
      <c r="A86" s="274">
        <f t="shared" si="9"/>
        <v>45952</v>
      </c>
      <c r="B86" s="424">
        <v>7371808.3499999996</v>
      </c>
      <c r="C86" s="425">
        <v>17778.550499999998</v>
      </c>
      <c r="D86" s="358">
        <f t="shared" si="20"/>
        <v>2.4116946149312195E-3</v>
      </c>
      <c r="E86" s="425">
        <v>51350.229499999987</v>
      </c>
      <c r="F86" s="265">
        <f t="shared" si="21"/>
        <v>6.9657575267810627E-3</v>
      </c>
      <c r="G86" s="424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5">
        <v>3602.6160999999997</v>
      </c>
      <c r="L86" s="396">
        <f t="shared" si="24"/>
        <v>0.20263834782256293</v>
      </c>
      <c r="M86" s="801"/>
      <c r="N86" s="801"/>
    </row>
    <row r="87" spans="1:14" ht="18.75">
      <c r="A87" s="272">
        <f t="shared" si="9"/>
        <v>45953</v>
      </c>
      <c r="B87" s="424">
        <v>5768650.54</v>
      </c>
      <c r="C87" s="425">
        <v>13903.512699999994</v>
      </c>
      <c r="D87" s="358">
        <f t="shared" si="20"/>
        <v>2.4101846009898864E-3</v>
      </c>
      <c r="E87" s="425">
        <v>39760.066400000011</v>
      </c>
      <c r="F87" s="265">
        <f t="shared" si="21"/>
        <v>6.8924380362967892E-3</v>
      </c>
      <c r="G87" s="424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5">
        <v>2545.6025</v>
      </c>
      <c r="L87" s="396">
        <f t="shared" si="24"/>
        <v>0.18309060126941884</v>
      </c>
      <c r="M87" s="801"/>
      <c r="N87" s="801"/>
    </row>
    <row r="88" spans="1:14" ht="18.75">
      <c r="A88" s="272">
        <f t="shared" si="9"/>
        <v>45954</v>
      </c>
      <c r="B88" s="424">
        <v>5491721.6600000001</v>
      </c>
      <c r="C88" s="425">
        <v>13237.791399999995</v>
      </c>
      <c r="D88" s="358">
        <f t="shared" si="20"/>
        <v>2.4104993332819411E-3</v>
      </c>
      <c r="E88" s="425">
        <v>37833.865600000005</v>
      </c>
      <c r="F88" s="265">
        <f t="shared" si="21"/>
        <v>6.8892540340436707E-3</v>
      </c>
      <c r="G88" s="424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5">
        <v>2552.2157000000002</v>
      </c>
      <c r="L88" s="396">
        <f t="shared" si="24"/>
        <v>0.19279769735607113</v>
      </c>
      <c r="M88" s="801"/>
      <c r="N88" s="801"/>
    </row>
    <row r="89" spans="1:14" ht="18.75">
      <c r="A89" s="272">
        <f t="shared" si="9"/>
        <v>45955</v>
      </c>
      <c r="B89" s="424">
        <v>5829561.6500000004</v>
      </c>
      <c r="C89" s="425">
        <v>14059.570999999996</v>
      </c>
      <c r="D89" s="358">
        <f t="shared" si="20"/>
        <v>2.4117715609028676E-3</v>
      </c>
      <c r="E89" s="425">
        <v>40239.846899999975</v>
      </c>
      <c r="F89" s="265">
        <f t="shared" si="21"/>
        <v>6.9027225915005075E-3</v>
      </c>
      <c r="G89" s="424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5">
        <v>2261.4255000000003</v>
      </c>
      <c r="L89" s="396">
        <f t="shared" si="24"/>
        <v>0.16084598171594289</v>
      </c>
      <c r="M89" s="801"/>
      <c r="N89" s="801"/>
    </row>
    <row r="90" spans="1:14" ht="18.75">
      <c r="A90" s="272">
        <f t="shared" si="9"/>
        <v>45956</v>
      </c>
      <c r="B90" s="424">
        <v>8112299.6200000001</v>
      </c>
      <c r="C90" s="425">
        <v>19588.268000000004</v>
      </c>
      <c r="D90" s="358">
        <f t="shared" si="20"/>
        <v>2.4146381319185058E-3</v>
      </c>
      <c r="E90" s="425">
        <v>56786.560799999985</v>
      </c>
      <c r="F90" s="265">
        <f t="shared" si="21"/>
        <v>7.0000571305328567E-3</v>
      </c>
      <c r="G90" s="424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5">
        <v>2946.0472</v>
      </c>
      <c r="L90" s="396">
        <f t="shared" si="24"/>
        <v>0.15039855489010051</v>
      </c>
      <c r="M90" s="801"/>
      <c r="N90" s="801"/>
    </row>
    <row r="91" spans="1:14" ht="18.75">
      <c r="A91" s="272">
        <f t="shared" si="9"/>
        <v>45957</v>
      </c>
      <c r="B91" s="424">
        <v>7975849.5499999998</v>
      </c>
      <c r="C91" s="425">
        <v>19262.6561</v>
      </c>
      <c r="D91" s="358">
        <f t="shared" si="20"/>
        <v>2.4151228003040756E-3</v>
      </c>
      <c r="E91" s="425">
        <v>55627.108799999995</v>
      </c>
      <c r="F91" s="265">
        <f t="shared" si="21"/>
        <v>6.9744430923975986E-3</v>
      </c>
      <c r="G91" s="424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5">
        <v>2963.9376999999999</v>
      </c>
      <c r="L91" s="396">
        <f t="shared" si="24"/>
        <v>0.15386962652570016</v>
      </c>
      <c r="M91" s="801"/>
      <c r="N91" s="801"/>
    </row>
    <row r="92" spans="1:14" ht="18.75">
      <c r="A92" s="272">
        <f t="shared" si="9"/>
        <v>45958</v>
      </c>
      <c r="B92" s="424">
        <v>8366217.1600000001</v>
      </c>
      <c r="C92" s="425">
        <v>20243.753600000007</v>
      </c>
      <c r="D92" s="358">
        <f t="shared" si="20"/>
        <v>2.4197021440930428E-3</v>
      </c>
      <c r="E92" s="425">
        <v>58897.644800000009</v>
      </c>
      <c r="F92" s="265">
        <f t="shared" si="21"/>
        <v>7.0399373663879421E-3</v>
      </c>
      <c r="G92" s="424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5">
        <v>3132.8203999999996</v>
      </c>
      <c r="L92" s="396">
        <f t="shared" si="24"/>
        <v>0.15475491659807589</v>
      </c>
      <c r="M92" s="801">
        <f>SUM(C92:C98)</f>
        <v>121315.06759999999</v>
      </c>
      <c r="N92" s="801">
        <f t="shared" ref="N92" si="28">SUM(E92:E98)</f>
        <v>347005.49950000003</v>
      </c>
    </row>
    <row r="93" spans="1:14" ht="18.75">
      <c r="A93" s="274">
        <f t="shared" si="9"/>
        <v>45959</v>
      </c>
      <c r="B93" s="424">
        <v>7818037.5599999996</v>
      </c>
      <c r="C93" s="425">
        <v>18907.096399999991</v>
      </c>
      <c r="D93" s="358">
        <f t="shared" si="20"/>
        <v>2.4183941628441079E-3</v>
      </c>
      <c r="E93" s="425">
        <v>54458.920299999991</v>
      </c>
      <c r="F93" s="265">
        <f t="shared" si="21"/>
        <v>6.9658043827561236E-3</v>
      </c>
      <c r="G93" s="424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5">
        <v>2184.9313000000002</v>
      </c>
      <c r="L93" s="396">
        <f t="shared" si="24"/>
        <v>0.1155614407297358</v>
      </c>
      <c r="M93" s="801"/>
      <c r="N93" s="801"/>
    </row>
    <row r="94" spans="1:14" ht="18.75">
      <c r="A94" s="272">
        <f t="shared" si="9"/>
        <v>45960</v>
      </c>
      <c r="B94" s="424">
        <v>6961611.0599999996</v>
      </c>
      <c r="C94" s="425">
        <v>16801.909599999999</v>
      </c>
      <c r="D94" s="358">
        <f t="shared" si="20"/>
        <v>2.4135088063940188E-3</v>
      </c>
      <c r="E94" s="425">
        <v>47298.633000000045</v>
      </c>
      <c r="F94" s="265">
        <f t="shared" si="21"/>
        <v>6.7942079200270702E-3</v>
      </c>
      <c r="G94" s="424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5">
        <v>2070.2055</v>
      </c>
      <c r="L94" s="396">
        <f t="shared" si="24"/>
        <v>0.12321251270153245</v>
      </c>
      <c r="M94" s="801"/>
      <c r="N94" s="801"/>
    </row>
    <row r="95" spans="1:14" ht="18.75">
      <c r="A95" s="272">
        <v>45961</v>
      </c>
      <c r="B95" s="424">
        <v>5667008.7699999996</v>
      </c>
      <c r="C95" s="425">
        <v>13666.705700000002</v>
      </c>
      <c r="D95" s="358">
        <f t="shared" si="20"/>
        <v>2.411626001418735E-3</v>
      </c>
      <c r="E95" s="425">
        <v>38451.122199999969</v>
      </c>
      <c r="F95" s="265">
        <f t="shared" si="21"/>
        <v>6.7850825295264136E-3</v>
      </c>
      <c r="G95" s="424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5">
        <v>2311.4058</v>
      </c>
      <c r="L95" s="396">
        <f t="shared" si="24"/>
        <v>0.1691267706159795</v>
      </c>
      <c r="M95" s="801"/>
      <c r="N95" s="801"/>
    </row>
    <row r="96" spans="1:14" ht="18.75">
      <c r="A96" s="272">
        <v>45962</v>
      </c>
      <c r="B96" s="424">
        <v>5815672.8300000001</v>
      </c>
      <c r="C96" s="425">
        <v>14035.214599999996</v>
      </c>
      <c r="D96" s="358">
        <f t="shared" si="20"/>
        <v>2.4133432210284764E-3</v>
      </c>
      <c r="E96" s="425">
        <v>39390.465299999953</v>
      </c>
      <c r="F96" s="265">
        <f t="shared" si="21"/>
        <v>6.7731570278171845E-3</v>
      </c>
      <c r="G96" s="424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5">
        <v>2148.1057999999998</v>
      </c>
      <c r="L96" s="396">
        <f t="shared" si="24"/>
        <v>0.15305115462929939</v>
      </c>
      <c r="M96" s="801"/>
      <c r="N96" s="801"/>
    </row>
    <row r="97" spans="1:14" ht="18.75">
      <c r="A97" s="272">
        <v>45963</v>
      </c>
      <c r="B97" s="424">
        <v>7928547.3200000003</v>
      </c>
      <c r="C97" s="425">
        <v>19154.468100000006</v>
      </c>
      <c r="D97" s="358">
        <f t="shared" si="20"/>
        <v>2.4158862054947041E-3</v>
      </c>
      <c r="E97" s="425">
        <v>55864.023700000027</v>
      </c>
      <c r="F97" s="265">
        <f t="shared" si="21"/>
        <v>7.0459343238175971E-3</v>
      </c>
      <c r="G97" s="424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5">
        <v>2585.4429</v>
      </c>
      <c r="L97" s="396">
        <f t="shared" si="24"/>
        <v>0.13497857974975558</v>
      </c>
      <c r="M97" s="801"/>
      <c r="N97" s="801"/>
    </row>
    <row r="98" spans="1:14" ht="18.75">
      <c r="A98" s="272">
        <v>45964</v>
      </c>
      <c r="B98" s="424">
        <v>7665529.8399999999</v>
      </c>
      <c r="C98" s="425">
        <v>18505.919600000005</v>
      </c>
      <c r="D98" s="358">
        <f t="shared" si="20"/>
        <v>2.4141735778566882E-3</v>
      </c>
      <c r="E98" s="425">
        <v>52644.690199999983</v>
      </c>
      <c r="F98" s="265">
        <f t="shared" si="21"/>
        <v>6.867717078771424E-3</v>
      </c>
      <c r="G98" s="424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5">
        <v>3042.0778999999998</v>
      </c>
      <c r="L98" s="396">
        <f t="shared" si="24"/>
        <v>0.16438404390344369</v>
      </c>
      <c r="M98" s="801"/>
      <c r="N98" s="801"/>
    </row>
    <row r="100" spans="1:14" ht="18.75">
      <c r="A100" s="272" t="s">
        <v>629</v>
      </c>
      <c r="B100" s="430">
        <f>SUM(B65:B95)</f>
        <v>216033874.18000001</v>
      </c>
      <c r="C100" s="430">
        <f>SUM(C65:C95)</f>
        <v>521729.1139</v>
      </c>
      <c r="D100" s="431">
        <f>C100/B100</f>
        <v>2.4150338268955629E-3</v>
      </c>
      <c r="E100" s="432">
        <f>SUM(E65:E95)</f>
        <v>1519015.1107999999</v>
      </c>
      <c r="F100" s="433">
        <f t="shared" ref="F100" si="29">E100/B100</f>
        <v>7.031374670133224E-3</v>
      </c>
      <c r="G100" s="430">
        <f>SUM(G65:G95)</f>
        <v>140780.49770000004</v>
      </c>
      <c r="H100" s="434">
        <f t="shared" ref="H100" si="30">G100/C100</f>
        <v>0.26983446763713381</v>
      </c>
      <c r="I100" s="435">
        <f>SUM(I65:I95)</f>
        <v>637704.23089999997</v>
      </c>
      <c r="J100" s="434">
        <f t="shared" ref="J100" si="31">I100/E100</f>
        <v>0.4198142772682153</v>
      </c>
      <c r="K100" s="436">
        <f>SUM(K65:K95)</f>
        <v>80788.072199999981</v>
      </c>
      <c r="L100" s="437">
        <f>K100/C100</f>
        <v>0.15484677785392797</v>
      </c>
    </row>
  </sheetData>
  <mergeCells count="40">
    <mergeCell ref="M85:M91"/>
    <mergeCell ref="N85:N91"/>
    <mergeCell ref="M92:M98"/>
    <mergeCell ref="N92:N98"/>
    <mergeCell ref="M78:M84"/>
    <mergeCell ref="N78:N84"/>
    <mergeCell ref="M71:M77"/>
    <mergeCell ref="N71:N77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8:M14"/>
    <mergeCell ref="M22:M28"/>
    <mergeCell ref="N22:N28"/>
    <mergeCell ref="M29:M35"/>
    <mergeCell ref="N29:N35"/>
  </mergeCells>
  <phoneticPr fontId="12" type="noConversion"/>
  <conditionalFormatting sqref="A71:A98">
    <cfRule type="timePeriod" dxfId="6" priority="4" timePeriod="yesterday">
      <formula>FLOOR(A71,1)=TODAY()-1</formula>
    </cfRule>
  </conditionalFormatting>
  <conditionalFormatting sqref="D4:D98">
    <cfRule type="cellIs" dxfId="5" priority="7" operator="greaterThan">
      <formula>0.0025</formula>
    </cfRule>
  </conditionalFormatting>
  <conditionalFormatting sqref="D100">
    <cfRule type="cellIs" dxfId="4" priority="3" operator="greaterThan">
      <formula>0.0025</formula>
    </cfRule>
  </conditionalFormatting>
  <conditionalFormatting sqref="H100 J100">
    <cfRule type="cellIs" dxfId="3" priority="2" operator="greaterThan">
      <formula>0.16</formula>
    </cfRule>
  </conditionalFormatting>
  <conditionalFormatting sqref="H4:J98">
    <cfRule type="cellIs" dxfId="2" priority="5" operator="greaterThan">
      <formula>0.16</formula>
    </cfRule>
  </conditionalFormatting>
  <conditionalFormatting sqref="L4:L98">
    <cfRule type="cellIs" dxfId="1" priority="6" operator="greaterThan">
      <formula>0.15</formula>
    </cfRule>
  </conditionalFormatting>
  <conditionalFormatting sqref="L10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E305" activePane="bottomRight" state="frozen"/>
      <selection pane="bottomRight" activeCell="D17" sqref="D17:X32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20" t="s">
        <v>630</v>
      </c>
      <c r="C2" s="821"/>
      <c r="D2" s="821"/>
      <c r="E2" s="821"/>
      <c r="F2" s="821"/>
      <c r="G2" s="821"/>
      <c r="H2" s="821"/>
      <c r="I2" s="821"/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22" t="s">
        <v>77</v>
      </c>
      <c r="C3" s="823"/>
      <c r="D3" s="828" t="s">
        <v>631</v>
      </c>
      <c r="E3" s="829"/>
      <c r="F3" s="830"/>
      <c r="G3" s="828" t="s">
        <v>632</v>
      </c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30"/>
      <c r="T3" s="831" t="s">
        <v>633</v>
      </c>
      <c r="U3" s="831" t="s">
        <v>634</v>
      </c>
      <c r="V3" s="831" t="s">
        <v>635</v>
      </c>
      <c r="W3" s="831" t="s">
        <v>636</v>
      </c>
      <c r="X3" s="834" t="s">
        <v>637</v>
      </c>
      <c r="Z3" s="819" t="s">
        <v>638</v>
      </c>
      <c r="AA3" s="819"/>
      <c r="AB3" s="819"/>
      <c r="AC3" s="819"/>
      <c r="AD3" s="819"/>
      <c r="AE3" s="819"/>
      <c r="AF3" s="819"/>
      <c r="AG3" s="819"/>
      <c r="AH3" s="819"/>
    </row>
    <row r="4" spans="2:35" ht="17.100000000000001" customHeight="1">
      <c r="B4" s="824"/>
      <c r="C4" s="825"/>
      <c r="D4" s="837" t="s">
        <v>639</v>
      </c>
      <c r="E4" s="828" t="s">
        <v>640</v>
      </c>
      <c r="F4" s="830"/>
      <c r="G4" s="828" t="s">
        <v>641</v>
      </c>
      <c r="H4" s="829"/>
      <c r="I4" s="829"/>
      <c r="J4" s="829"/>
      <c r="K4" s="829"/>
      <c r="L4" s="829"/>
      <c r="M4" s="829"/>
      <c r="N4" s="830"/>
      <c r="O4" s="828" t="s">
        <v>642</v>
      </c>
      <c r="P4" s="829"/>
      <c r="Q4" s="829"/>
      <c r="R4" s="829"/>
      <c r="S4" s="830"/>
      <c r="T4" s="832"/>
      <c r="U4" s="832"/>
      <c r="V4" s="832"/>
      <c r="W4" s="832"/>
      <c r="X4" s="835"/>
      <c r="Z4" s="819"/>
      <c r="AA4" s="819"/>
      <c r="AB4" s="819"/>
      <c r="AC4" s="819"/>
      <c r="AD4" s="819"/>
      <c r="AE4" s="819"/>
      <c r="AF4" s="819"/>
      <c r="AG4" s="819"/>
      <c r="AH4" s="819"/>
    </row>
    <row r="5" spans="2:35" ht="17.100000000000001" customHeight="1">
      <c r="B5" s="824"/>
      <c r="C5" s="825"/>
      <c r="D5" s="839"/>
      <c r="E5" s="837" t="s">
        <v>643</v>
      </c>
      <c r="F5" s="834" t="s">
        <v>644</v>
      </c>
      <c r="G5" s="816" t="s">
        <v>645</v>
      </c>
      <c r="H5" s="817"/>
      <c r="I5" s="817"/>
      <c r="J5" s="817"/>
      <c r="K5" s="817"/>
      <c r="L5" s="817"/>
      <c r="M5" s="817"/>
      <c r="N5" s="818"/>
      <c r="O5" s="816" t="s">
        <v>646</v>
      </c>
      <c r="P5" s="818"/>
      <c r="Q5" s="816" t="s">
        <v>647</v>
      </c>
      <c r="R5" s="817"/>
      <c r="S5" s="818"/>
      <c r="T5" s="832"/>
      <c r="U5" s="832"/>
      <c r="V5" s="832"/>
      <c r="W5" s="832"/>
      <c r="X5" s="835"/>
      <c r="Z5" s="819"/>
      <c r="AA5" s="819"/>
      <c r="AB5" s="819"/>
      <c r="AC5" s="819"/>
      <c r="AD5" s="819"/>
      <c r="AE5" s="819"/>
      <c r="AF5" s="819"/>
      <c r="AG5" s="819"/>
      <c r="AH5" s="819"/>
    </row>
    <row r="6" spans="2:35" ht="38.450000000000003" customHeight="1">
      <c r="B6" s="826"/>
      <c r="C6" s="827"/>
      <c r="D6" s="838"/>
      <c r="E6" s="838"/>
      <c r="F6" s="836"/>
      <c r="G6" s="159" t="s">
        <v>648</v>
      </c>
      <c r="H6" s="159" t="s">
        <v>649</v>
      </c>
      <c r="I6" s="159" t="s">
        <v>650</v>
      </c>
      <c r="J6" s="159" t="s">
        <v>651</v>
      </c>
      <c r="K6" s="159" t="s">
        <v>652</v>
      </c>
      <c r="L6" s="159" t="s">
        <v>653</v>
      </c>
      <c r="M6" s="159" t="s">
        <v>654</v>
      </c>
      <c r="N6" s="159" t="s">
        <v>655</v>
      </c>
      <c r="O6" s="160" t="s">
        <v>656</v>
      </c>
      <c r="P6" s="160" t="s">
        <v>657</v>
      </c>
      <c r="Q6" s="160" t="s">
        <v>656</v>
      </c>
      <c r="R6" s="160" t="s">
        <v>657</v>
      </c>
      <c r="S6" s="159" t="s">
        <v>658</v>
      </c>
      <c r="T6" s="833"/>
      <c r="U6" s="833"/>
      <c r="V6" s="833"/>
      <c r="W6" s="833"/>
      <c r="X6" s="836"/>
      <c r="Z6" s="179" t="s">
        <v>659</v>
      </c>
      <c r="AA6" s="179" t="s">
        <v>660</v>
      </c>
      <c r="AB6" s="171" t="s">
        <v>661</v>
      </c>
      <c r="AC6" s="171" t="s">
        <v>662</v>
      </c>
      <c r="AD6" s="171" t="s">
        <v>428</v>
      </c>
      <c r="AE6" s="171" t="s">
        <v>663</v>
      </c>
      <c r="AF6" s="171" t="s">
        <v>664</v>
      </c>
      <c r="AG6" s="171" t="s">
        <v>490</v>
      </c>
      <c r="AH6" s="171" t="s">
        <v>665</v>
      </c>
    </row>
    <row r="7" spans="2:35">
      <c r="B7" s="810">
        <v>45930</v>
      </c>
      <c r="C7" s="813" t="str">
        <f t="shared" ref="C7" si="0">CHOOSE(WEEKDAY(B7,2),"一","二","三","四","五","六","日")</f>
        <v>二</v>
      </c>
      <c r="D7" s="161">
        <v>1</v>
      </c>
      <c r="E7" s="152" t="s">
        <v>488</v>
      </c>
      <c r="F7" s="153">
        <v>1081.5</v>
      </c>
      <c r="G7" s="152">
        <v>3901</v>
      </c>
      <c r="H7" s="152">
        <v>3971</v>
      </c>
      <c r="I7" s="162">
        <f t="shared" ref="I7:I16" si="1">H7/G7</f>
        <v>1.0179441168931043</v>
      </c>
      <c r="J7" s="152">
        <v>0</v>
      </c>
      <c r="K7" s="162">
        <f t="shared" ref="K7:K16" si="2">J7/G7</f>
        <v>0</v>
      </c>
      <c r="L7" s="153">
        <v>15.45</v>
      </c>
      <c r="M7" s="163">
        <f t="shared" ref="M7:M16" si="3">(H7+J7)/G7</f>
        <v>1.0179441168931043</v>
      </c>
      <c r="N7" s="153">
        <v>1081.5</v>
      </c>
      <c r="O7" s="152">
        <v>70</v>
      </c>
      <c r="P7" s="154">
        <v>1.7944116893104333E-2</v>
      </c>
      <c r="Q7" s="360">
        <v>0</v>
      </c>
      <c r="R7" s="154">
        <v>0</v>
      </c>
      <c r="S7" s="153">
        <v>0</v>
      </c>
      <c r="T7" s="152" t="s">
        <v>666</v>
      </c>
      <c r="U7" s="152" t="s">
        <v>487</v>
      </c>
      <c r="V7" s="152" t="s">
        <v>667</v>
      </c>
      <c r="W7" s="158">
        <v>1</v>
      </c>
      <c r="X7" s="158" t="s">
        <v>182</v>
      </c>
      <c r="Y7" s="155" t="s">
        <v>668</v>
      </c>
      <c r="Z7" s="177">
        <f>SUM(W7:W76)</f>
        <v>70</v>
      </c>
      <c r="AA7" s="176">
        <f>SUMIF($U$7:$U$76,TRIM(AA6),$W$7:$W$76)</f>
        <v>2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47</v>
      </c>
      <c r="AE7" s="176">
        <f t="shared" si="4"/>
        <v>14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11"/>
      <c r="C8" s="814"/>
      <c r="D8" s="161">
        <v>2</v>
      </c>
      <c r="E8" s="152" t="s">
        <v>485</v>
      </c>
      <c r="F8" s="153">
        <v>915.12</v>
      </c>
      <c r="G8" s="152">
        <v>10216</v>
      </c>
      <c r="H8" s="152">
        <v>10960</v>
      </c>
      <c r="I8" s="162">
        <f t="shared" si="1"/>
        <v>1.072826938136257</v>
      </c>
      <c r="J8" s="152">
        <v>0</v>
      </c>
      <c r="K8" s="162">
        <f t="shared" si="2"/>
        <v>0</v>
      </c>
      <c r="L8" s="153">
        <v>1.23</v>
      </c>
      <c r="M8" s="163">
        <f t="shared" si="3"/>
        <v>1.072826938136257</v>
      </c>
      <c r="N8" s="153">
        <v>915.12</v>
      </c>
      <c r="O8" s="152">
        <v>744</v>
      </c>
      <c r="P8" s="154">
        <v>7.2826938136256847E-2</v>
      </c>
      <c r="Q8" s="360">
        <v>0</v>
      </c>
      <c r="R8" s="154">
        <v>0</v>
      </c>
      <c r="S8" s="153">
        <v>0</v>
      </c>
      <c r="T8" s="152" t="s">
        <v>666</v>
      </c>
      <c r="U8" s="152" t="s">
        <v>478</v>
      </c>
      <c r="V8" s="152" t="s">
        <v>669</v>
      </c>
      <c r="W8" s="158">
        <v>1</v>
      </c>
      <c r="X8" s="158" t="s">
        <v>346</v>
      </c>
      <c r="Y8" s="180" t="s">
        <v>670</v>
      </c>
      <c r="Z8" s="261"/>
      <c r="AA8" s="178">
        <f>SUMIF($U$7:$U$76,TRIM(AA6),$F$7:$F$76)</f>
        <v>1329.1644000000001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20348.852300000002</v>
      </c>
      <c r="AE8" s="178">
        <f t="shared" si="5"/>
        <v>8976.8469000000005</v>
      </c>
      <c r="AF8" s="178">
        <f t="shared" si="5"/>
        <v>5469.2999999999993</v>
      </c>
      <c r="AG8" s="178">
        <f t="shared" si="5"/>
        <v>0</v>
      </c>
      <c r="AH8" s="178">
        <f t="shared" si="5"/>
        <v>0</v>
      </c>
      <c r="AI8" s="239"/>
    </row>
    <row r="9" spans="2:35">
      <c r="B9" s="811"/>
      <c r="C9" s="814"/>
      <c r="D9" s="161">
        <v>3</v>
      </c>
      <c r="E9" s="152" t="s">
        <v>523</v>
      </c>
      <c r="F9" s="153">
        <v>389.02499999999998</v>
      </c>
      <c r="G9" s="152">
        <v>1225.92</v>
      </c>
      <c r="H9" s="152">
        <v>1247.22</v>
      </c>
      <c r="I9" s="162">
        <f t="shared" si="1"/>
        <v>1.0173747063429914</v>
      </c>
      <c r="J9" s="152">
        <v>40.200000000000003</v>
      </c>
      <c r="K9" s="162">
        <f t="shared" si="2"/>
        <v>3.279169929522318E-2</v>
      </c>
      <c r="L9" s="153">
        <v>51.87</v>
      </c>
      <c r="M9" s="163">
        <f t="shared" si="3"/>
        <v>1.0501664056382145</v>
      </c>
      <c r="N9" s="153">
        <v>3190.0049999999997</v>
      </c>
      <c r="O9" s="152">
        <v>7.5</v>
      </c>
      <c r="P9" s="154">
        <v>6.1178543461237267E-3</v>
      </c>
      <c r="Q9" s="360">
        <v>54</v>
      </c>
      <c r="R9" s="154">
        <v>4.4048551292090836E-2</v>
      </c>
      <c r="S9" s="153">
        <v>2800.98</v>
      </c>
      <c r="T9" s="152" t="s">
        <v>666</v>
      </c>
      <c r="U9" s="152" t="s">
        <v>428</v>
      </c>
      <c r="V9" s="152"/>
      <c r="W9" s="158">
        <v>1</v>
      </c>
      <c r="X9" s="158" t="s">
        <v>346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11"/>
      <c r="C10" s="814"/>
      <c r="D10" s="161">
        <v>4</v>
      </c>
      <c r="E10" s="152" t="s">
        <v>671</v>
      </c>
      <c r="F10" s="153">
        <v>367.79200000000003</v>
      </c>
      <c r="G10" s="152">
        <v>263.02</v>
      </c>
      <c r="H10" s="152">
        <v>266.52999999999997</v>
      </c>
      <c r="I10" s="162">
        <f t="shared" si="1"/>
        <v>1.0133449927762146</v>
      </c>
      <c r="J10" s="152">
        <v>0</v>
      </c>
      <c r="K10" s="162">
        <f t="shared" si="2"/>
        <v>0</v>
      </c>
      <c r="L10" s="153">
        <v>144.80000000000001</v>
      </c>
      <c r="M10" s="163">
        <f t="shared" si="3"/>
        <v>1.0133449927762146</v>
      </c>
      <c r="N10" s="153">
        <v>508.24799999999874</v>
      </c>
      <c r="O10" s="152">
        <v>2.54</v>
      </c>
      <c r="P10" s="154">
        <v>9.6570602995969899E-3</v>
      </c>
      <c r="Q10" s="360">
        <v>0.96999999999999087</v>
      </c>
      <c r="R10" s="154">
        <v>3.6879324766177133E-3</v>
      </c>
      <c r="S10" s="153">
        <v>140.45599999999868</v>
      </c>
      <c r="T10" s="152" t="s">
        <v>666</v>
      </c>
      <c r="U10" s="152" t="s">
        <v>428</v>
      </c>
      <c r="V10" s="152"/>
      <c r="W10" s="158">
        <v>1</v>
      </c>
      <c r="X10" s="158" t="s">
        <v>467</v>
      </c>
      <c r="Y10" s="155" t="s">
        <v>672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1</v>
      </c>
      <c r="AD10" s="263">
        <f t="shared" ref="AD10:AH10" si="6">SUMIF($U$77:$U$156,TRIM(AD6),$W$77:$W$156)</f>
        <v>62</v>
      </c>
      <c r="AE10" s="263">
        <f t="shared" si="6"/>
        <v>10</v>
      </c>
      <c r="AF10" s="263">
        <f t="shared" si="6"/>
        <v>7</v>
      </c>
      <c r="AG10" s="263">
        <f t="shared" si="6"/>
        <v>0</v>
      </c>
      <c r="AH10" s="263">
        <f t="shared" si="6"/>
        <v>0</v>
      </c>
    </row>
    <row r="11" spans="2:35">
      <c r="B11" s="811"/>
      <c r="C11" s="814"/>
      <c r="D11" s="161">
        <v>5</v>
      </c>
      <c r="E11" s="152" t="s">
        <v>673</v>
      </c>
      <c r="F11" s="153">
        <v>367.3</v>
      </c>
      <c r="G11" s="152">
        <v>54.13</v>
      </c>
      <c r="H11" s="152">
        <v>56.2</v>
      </c>
      <c r="I11" s="162">
        <f t="shared" si="1"/>
        <v>1.038241271014225</v>
      </c>
      <c r="J11" s="152">
        <v>0</v>
      </c>
      <c r="K11" s="162">
        <f t="shared" si="2"/>
        <v>0</v>
      </c>
      <c r="L11" s="153">
        <v>183.65</v>
      </c>
      <c r="M11" s="163">
        <f t="shared" si="3"/>
        <v>1.038241271014225</v>
      </c>
      <c r="N11" s="153">
        <v>380.15550000000007</v>
      </c>
      <c r="O11" s="152">
        <v>2</v>
      </c>
      <c r="P11" s="154">
        <v>3.6948087936449284E-2</v>
      </c>
      <c r="Q11" s="360">
        <v>7.0000000000000284E-2</v>
      </c>
      <c r="R11" s="154">
        <v>1.2931830777757304E-3</v>
      </c>
      <c r="S11" s="153">
        <v>12.855500000000053</v>
      </c>
      <c r="T11" s="152" t="s">
        <v>666</v>
      </c>
      <c r="U11" s="152" t="s">
        <v>428</v>
      </c>
      <c r="V11" s="152"/>
      <c r="W11" s="158">
        <v>1</v>
      </c>
      <c r="X11" s="158" t="s">
        <v>298</v>
      </c>
      <c r="Y11" s="180" t="s">
        <v>670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1227.5999999999999</v>
      </c>
      <c r="AD11" s="178">
        <f t="shared" ref="AD11:AH11" si="7">SUMIF($U$77:$U$156,TRIM(AD6),$F$77:$F$156)</f>
        <v>24276.132299999994</v>
      </c>
      <c r="AE11" s="178">
        <f t="shared" si="7"/>
        <v>6064.9012000000002</v>
      </c>
      <c r="AF11" s="178">
        <f t="shared" si="7"/>
        <v>4913.1000000000004</v>
      </c>
      <c r="AG11" s="178">
        <f t="shared" si="7"/>
        <v>0</v>
      </c>
      <c r="AH11" s="178">
        <f t="shared" si="7"/>
        <v>0</v>
      </c>
    </row>
    <row r="12" spans="2:35">
      <c r="B12" s="811"/>
      <c r="C12" s="814"/>
      <c r="D12" s="161">
        <v>6</v>
      </c>
      <c r="E12" s="152" t="s">
        <v>674</v>
      </c>
      <c r="F12" s="153">
        <v>329.58750000000003</v>
      </c>
      <c r="G12" s="152">
        <v>317.68</v>
      </c>
      <c r="H12" s="152">
        <v>327.10000000000002</v>
      </c>
      <c r="I12" s="162">
        <f t="shared" si="1"/>
        <v>1.0296524804835054</v>
      </c>
      <c r="J12" s="152">
        <v>0</v>
      </c>
      <c r="K12" s="162">
        <f t="shared" si="2"/>
        <v>0</v>
      </c>
      <c r="L12" s="153">
        <v>39.950000000000003</v>
      </c>
      <c r="M12" s="163">
        <f t="shared" si="3"/>
        <v>1.0296524804835054</v>
      </c>
      <c r="N12" s="153">
        <v>376.32900000000069</v>
      </c>
      <c r="O12" s="152">
        <v>8.25</v>
      </c>
      <c r="P12" s="154">
        <v>2.5969529085872575E-2</v>
      </c>
      <c r="Q12" s="360">
        <v>1.1700000000000159</v>
      </c>
      <c r="R12" s="154">
        <v>3.6829513976328883E-3</v>
      </c>
      <c r="S12" s="153">
        <v>46.741500000000642</v>
      </c>
      <c r="T12" s="152" t="s">
        <v>666</v>
      </c>
      <c r="U12" s="152" t="s">
        <v>428</v>
      </c>
      <c r="V12" s="152"/>
      <c r="W12" s="158">
        <v>1</v>
      </c>
      <c r="X12" s="158" t="s">
        <v>314</v>
      </c>
      <c r="Y12" s="155"/>
      <c r="Z12" s="176"/>
      <c r="AA12" s="177"/>
      <c r="AB12" s="177"/>
      <c r="AC12" s="176"/>
      <c r="AD12" s="176"/>
      <c r="AE12" s="176"/>
      <c r="AF12" s="176"/>
      <c r="AG12" s="176"/>
      <c r="AH12" s="176"/>
    </row>
    <row r="13" spans="2:35">
      <c r="B13" s="811"/>
      <c r="C13" s="814"/>
      <c r="D13" s="161">
        <v>7</v>
      </c>
      <c r="E13" s="152" t="s">
        <v>675</v>
      </c>
      <c r="F13" s="153">
        <v>313.77499999999998</v>
      </c>
      <c r="G13" s="152">
        <v>166.81</v>
      </c>
      <c r="H13" s="152">
        <v>169.56</v>
      </c>
      <c r="I13" s="162">
        <f t="shared" si="1"/>
        <v>1.0164858221929141</v>
      </c>
      <c r="J13" s="152">
        <v>0</v>
      </c>
      <c r="K13" s="162">
        <f t="shared" si="2"/>
        <v>0</v>
      </c>
      <c r="L13" s="153">
        <v>114.1</v>
      </c>
      <c r="M13" s="163">
        <f t="shared" si="3"/>
        <v>1.0164858221929141</v>
      </c>
      <c r="N13" s="153">
        <v>313.77499999999998</v>
      </c>
      <c r="O13" s="152">
        <v>2.75</v>
      </c>
      <c r="P13" s="154">
        <v>1.6485822192914095E-2</v>
      </c>
      <c r="Q13" s="360">
        <v>0</v>
      </c>
      <c r="R13" s="154">
        <v>0</v>
      </c>
      <c r="S13" s="153">
        <v>0</v>
      </c>
      <c r="T13" s="152" t="s">
        <v>666</v>
      </c>
      <c r="U13" s="152" t="s">
        <v>428</v>
      </c>
      <c r="V13" s="152"/>
      <c r="W13" s="158">
        <v>1</v>
      </c>
      <c r="X13" s="158" t="s">
        <v>676</v>
      </c>
      <c r="Y13" s="155" t="s">
        <v>677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8">SUMIF($U$147:$U$216,TRIM(AB6),$W$147:$W$216)</f>
        <v>0</v>
      </c>
      <c r="AC13" s="176">
        <f t="shared" si="8"/>
        <v>6</v>
      </c>
      <c r="AD13" s="176">
        <f>SUMIF($U$147:$U$216,TRIM(AD6),$W$147:$W$216)</f>
        <v>51</v>
      </c>
      <c r="AE13" s="176">
        <f t="shared" si="8"/>
        <v>7</v>
      </c>
      <c r="AF13" s="176">
        <f t="shared" si="8"/>
        <v>6</v>
      </c>
      <c r="AG13" s="176">
        <f t="shared" si="8"/>
        <v>0</v>
      </c>
      <c r="AH13" s="176">
        <f t="shared" si="8"/>
        <v>0</v>
      </c>
    </row>
    <row r="14" spans="2:35">
      <c r="B14" s="811"/>
      <c r="C14" s="814"/>
      <c r="D14" s="161">
        <v>8</v>
      </c>
      <c r="E14" s="152" t="s">
        <v>468</v>
      </c>
      <c r="F14" s="153">
        <v>303.12119999999999</v>
      </c>
      <c r="G14" s="152">
        <v>49.95</v>
      </c>
      <c r="H14" s="152">
        <v>51.99</v>
      </c>
      <c r="I14" s="162">
        <f t="shared" si="1"/>
        <v>1.0408408408408407</v>
      </c>
      <c r="J14" s="152">
        <v>0</v>
      </c>
      <c r="K14" s="162">
        <f t="shared" si="2"/>
        <v>0</v>
      </c>
      <c r="L14" s="153">
        <v>248.46</v>
      </c>
      <c r="M14" s="163">
        <f t="shared" si="3"/>
        <v>1.0408408408408407</v>
      </c>
      <c r="N14" s="153">
        <v>506.85839999999979</v>
      </c>
      <c r="O14" s="152">
        <v>1.22</v>
      </c>
      <c r="P14" s="154">
        <v>2.4424424424424423E-2</v>
      </c>
      <c r="Q14" s="360">
        <v>0.81999999999999917</v>
      </c>
      <c r="R14" s="154">
        <v>1.6416416416416398E-2</v>
      </c>
      <c r="S14" s="153">
        <v>203.7371999999998</v>
      </c>
      <c r="T14" s="152" t="s">
        <v>666</v>
      </c>
      <c r="U14" s="152" t="s">
        <v>428</v>
      </c>
      <c r="V14" s="152"/>
      <c r="W14" s="158">
        <v>1</v>
      </c>
      <c r="X14" s="158" t="s">
        <v>467</v>
      </c>
      <c r="Y14" s="180" t="s">
        <v>670</v>
      </c>
      <c r="Z14" s="176"/>
      <c r="AA14" s="178">
        <f>SUMIF($U$157:$U$226,TRIM(AA6),$F$157:$F$226)</f>
        <v>0</v>
      </c>
      <c r="AB14" s="178">
        <f t="shared" ref="AB14:AH14" si="9">SUMIF($U$157:$U$226,TRIM(AB6),$F$157:$F$226)</f>
        <v>0</v>
      </c>
      <c r="AC14" s="178">
        <f t="shared" si="9"/>
        <v>3808.35</v>
      </c>
      <c r="AD14" s="178">
        <f t="shared" si="9"/>
        <v>21493.052699999997</v>
      </c>
      <c r="AE14" s="178">
        <f t="shared" si="9"/>
        <v>1797.8629000000001</v>
      </c>
      <c r="AF14" s="178">
        <f t="shared" si="9"/>
        <v>4928.55</v>
      </c>
      <c r="AG14" s="178">
        <f t="shared" si="9"/>
        <v>0</v>
      </c>
      <c r="AH14" s="178">
        <f t="shared" si="9"/>
        <v>0</v>
      </c>
    </row>
    <row r="15" spans="2:35">
      <c r="B15" s="811"/>
      <c r="C15" s="814"/>
      <c r="D15" s="161">
        <v>9</v>
      </c>
      <c r="E15" s="152" t="s">
        <v>533</v>
      </c>
      <c r="F15" s="153">
        <v>300.322</v>
      </c>
      <c r="G15" s="152">
        <v>59.93</v>
      </c>
      <c r="H15" s="152">
        <v>60.86</v>
      </c>
      <c r="I15" s="162">
        <f t="shared" si="1"/>
        <v>1.0155181044551977</v>
      </c>
      <c r="J15" s="152">
        <v>1.82</v>
      </c>
      <c r="K15" s="162">
        <f t="shared" si="2"/>
        <v>3.0368763557483733E-2</v>
      </c>
      <c r="L15" s="153">
        <v>176.66</v>
      </c>
      <c r="M15" s="163">
        <f t="shared" si="3"/>
        <v>1.0458868680126814</v>
      </c>
      <c r="N15" s="153">
        <v>485.815</v>
      </c>
      <c r="O15" s="152">
        <v>1.7</v>
      </c>
      <c r="P15" s="154">
        <v>2.8366427498748539E-2</v>
      </c>
      <c r="Q15" s="360">
        <v>1.05</v>
      </c>
      <c r="R15" s="154">
        <v>1.7520440513932922E-2</v>
      </c>
      <c r="S15" s="153">
        <v>185.49299999999999</v>
      </c>
      <c r="T15" s="152" t="s">
        <v>666</v>
      </c>
      <c r="U15" s="152" t="s">
        <v>428</v>
      </c>
      <c r="V15" s="152"/>
      <c r="W15" s="158">
        <v>1</v>
      </c>
      <c r="X15" s="158" t="s">
        <v>291</v>
      </c>
      <c r="Y15" s="155"/>
      <c r="Z15" s="176"/>
      <c r="AA15" s="177"/>
      <c r="AB15" s="177"/>
      <c r="AC15" s="176"/>
      <c r="AD15" s="176"/>
      <c r="AE15" s="176"/>
      <c r="AF15" s="176"/>
      <c r="AG15" s="176"/>
      <c r="AH15" s="176"/>
    </row>
    <row r="16" spans="2:35">
      <c r="B16" s="812"/>
      <c r="C16" s="815"/>
      <c r="D16" s="161">
        <v>10</v>
      </c>
      <c r="E16" s="152" t="s">
        <v>479</v>
      </c>
      <c r="F16" s="153">
        <v>297.80860000000001</v>
      </c>
      <c r="G16" s="152">
        <v>1122.5999999999999</v>
      </c>
      <c r="H16" s="152">
        <v>1125.77</v>
      </c>
      <c r="I16" s="162">
        <f t="shared" si="1"/>
        <v>1.0028238018884732</v>
      </c>
      <c r="J16" s="152">
        <v>6.04</v>
      </c>
      <c r="K16" s="162">
        <f t="shared" si="2"/>
        <v>5.3803670051665777E-3</v>
      </c>
      <c r="L16" s="153">
        <v>147.43</v>
      </c>
      <c r="M16" s="163">
        <f t="shared" si="3"/>
        <v>1.0082041688936398</v>
      </c>
      <c r="N16" s="153">
        <v>1357.8303000000055</v>
      </c>
      <c r="O16" s="152">
        <v>2.02</v>
      </c>
      <c r="P16" s="154">
        <v>1.7993942633172993E-3</v>
      </c>
      <c r="Q16" s="360">
        <v>7.1900000000000368</v>
      </c>
      <c r="R16" s="154">
        <v>6.4047746303224993E-3</v>
      </c>
      <c r="S16" s="153">
        <v>1060.0217000000055</v>
      </c>
      <c r="T16" s="152" t="s">
        <v>666</v>
      </c>
      <c r="U16" s="152" t="s">
        <v>478</v>
      </c>
      <c r="V16" s="152" t="s">
        <v>678</v>
      </c>
      <c r="W16" s="158">
        <v>1</v>
      </c>
      <c r="X16" s="158" t="s">
        <v>467</v>
      </c>
      <c r="Y16" s="155" t="s">
        <v>679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0">SUMIF($U$217:$U$286,TRIM(AB6),$W$217:$W$286)</f>
        <v>0</v>
      </c>
      <c r="AC16" s="176">
        <f t="shared" si="10"/>
        <v>5</v>
      </c>
      <c r="AD16" s="176">
        <f t="shared" si="10"/>
        <v>57</v>
      </c>
      <c r="AE16" s="176">
        <f t="shared" si="10"/>
        <v>1</v>
      </c>
      <c r="AF16" s="176">
        <f t="shared" si="10"/>
        <v>7</v>
      </c>
      <c r="AG16" s="176">
        <f t="shared" si="10"/>
        <v>0</v>
      </c>
      <c r="AH16" s="176">
        <f t="shared" si="10"/>
        <v>0</v>
      </c>
    </row>
    <row r="17" spans="2:34">
      <c r="B17" s="810">
        <f t="shared" ref="B17" si="11">B7+1</f>
        <v>45931</v>
      </c>
      <c r="C17" s="813" t="str">
        <f t="shared" ref="C17" si="12">CHOOSE(WEEKDAY(B17,2),"一","二","三","四","五","六","日")</f>
        <v>三</v>
      </c>
      <c r="D17" s="161">
        <v>1</v>
      </c>
      <c r="E17" s="152" t="s">
        <v>471</v>
      </c>
      <c r="F17" s="153">
        <v>3340.7039999999997</v>
      </c>
      <c r="G17" s="152">
        <v>163.24</v>
      </c>
      <c r="H17" s="152">
        <v>190.44</v>
      </c>
      <c r="I17" s="162">
        <f t="shared" ref="I17:I26" si="13">H17/G17</f>
        <v>1.1666258270031855</v>
      </c>
      <c r="J17" s="152">
        <v>0</v>
      </c>
      <c r="K17" s="162">
        <f t="shared" ref="K17:K26" si="14">J17/G17</f>
        <v>0</v>
      </c>
      <c r="L17" s="153">
        <v>122.82</v>
      </c>
      <c r="M17" s="163">
        <f t="shared" ref="M17:M26" si="15">(H17+J17)/G17</f>
        <v>1.1666258270031855</v>
      </c>
      <c r="N17" s="153">
        <v>3340.7039999999984</v>
      </c>
      <c r="O17" s="152">
        <v>27.2</v>
      </c>
      <c r="P17" s="154">
        <v>0.16662582700318548</v>
      </c>
      <c r="Q17" s="360">
        <v>0</v>
      </c>
      <c r="R17" s="154">
        <v>0</v>
      </c>
      <c r="S17" s="153">
        <v>0</v>
      </c>
      <c r="T17" s="152" t="s">
        <v>666</v>
      </c>
      <c r="U17" s="152" t="s">
        <v>478</v>
      </c>
      <c r="V17" s="152" t="s">
        <v>680</v>
      </c>
      <c r="W17" s="158">
        <v>1</v>
      </c>
      <c r="X17" s="158" t="s">
        <v>470</v>
      </c>
      <c r="Y17" s="180" t="s">
        <v>670</v>
      </c>
      <c r="Z17" s="176"/>
      <c r="AA17" s="178">
        <f>SUMIF($U$217:$U$286,TRIM(AA6),$F$217:$F$286)</f>
        <v>0</v>
      </c>
      <c r="AB17" s="178">
        <f t="shared" ref="AB17:AH17" si="16">SUMIF($U$217:$U$286,TRIM(AB6),$F$217:$F$286)</f>
        <v>0</v>
      </c>
      <c r="AC17" s="178">
        <f t="shared" si="16"/>
        <v>1994.8500000000001</v>
      </c>
      <c r="AD17" s="178">
        <f t="shared" si="16"/>
        <v>21010.873300000007</v>
      </c>
      <c r="AE17" s="178">
        <f t="shared" si="16"/>
        <v>442.29</v>
      </c>
      <c r="AF17" s="178">
        <f t="shared" si="16"/>
        <v>5809.2</v>
      </c>
      <c r="AG17" s="178">
        <f t="shared" si="16"/>
        <v>0</v>
      </c>
      <c r="AH17" s="178">
        <f t="shared" si="16"/>
        <v>0</v>
      </c>
    </row>
    <row r="18" spans="2:34">
      <c r="B18" s="811"/>
      <c r="C18" s="814"/>
      <c r="D18" s="161">
        <v>2</v>
      </c>
      <c r="E18" s="152" t="s">
        <v>488</v>
      </c>
      <c r="F18" s="153">
        <v>927</v>
      </c>
      <c r="G18" s="152">
        <v>3897</v>
      </c>
      <c r="H18" s="152">
        <v>3957</v>
      </c>
      <c r="I18" s="162">
        <f t="shared" si="13"/>
        <v>1.0153964588144726</v>
      </c>
      <c r="J18" s="152">
        <v>0</v>
      </c>
      <c r="K18" s="162">
        <f t="shared" si="14"/>
        <v>0</v>
      </c>
      <c r="L18" s="153">
        <v>15.45</v>
      </c>
      <c r="M18" s="163">
        <f t="shared" si="15"/>
        <v>1.0153964588144726</v>
      </c>
      <c r="N18" s="153">
        <v>927</v>
      </c>
      <c r="O18" s="152">
        <v>60</v>
      </c>
      <c r="P18" s="154">
        <v>1.5396458814472672E-2</v>
      </c>
      <c r="Q18" s="360">
        <v>0</v>
      </c>
      <c r="R18" s="154">
        <v>0</v>
      </c>
      <c r="S18" s="153">
        <v>0</v>
      </c>
      <c r="T18" s="152" t="s">
        <v>666</v>
      </c>
      <c r="U18" s="152" t="s">
        <v>487</v>
      </c>
      <c r="V18" s="152" t="s">
        <v>667</v>
      </c>
      <c r="W18" s="158">
        <v>1</v>
      </c>
      <c r="X18" s="158" t="s">
        <v>182</v>
      </c>
      <c r="Y18" s="155"/>
      <c r="Z18" s="176"/>
      <c r="AA18" s="177"/>
      <c r="AB18" s="177"/>
      <c r="AC18" s="176"/>
      <c r="AD18" s="176"/>
      <c r="AE18" s="176"/>
      <c r="AF18" s="176"/>
      <c r="AG18" s="176"/>
      <c r="AH18" s="176"/>
    </row>
    <row r="19" spans="2:34">
      <c r="B19" s="811"/>
      <c r="C19" s="814"/>
      <c r="D19" s="161">
        <v>3</v>
      </c>
      <c r="E19" s="152" t="s">
        <v>485</v>
      </c>
      <c r="F19" s="153">
        <v>595.31999999999994</v>
      </c>
      <c r="G19" s="152">
        <v>5900</v>
      </c>
      <c r="H19" s="152">
        <v>6384</v>
      </c>
      <c r="I19" s="162">
        <f t="shared" si="13"/>
        <v>1.0820338983050848</v>
      </c>
      <c r="J19" s="152">
        <v>0</v>
      </c>
      <c r="K19" s="162">
        <f t="shared" si="14"/>
        <v>0</v>
      </c>
      <c r="L19" s="153">
        <v>1.23</v>
      </c>
      <c r="M19" s="163">
        <f t="shared" si="15"/>
        <v>1.0820338983050848</v>
      </c>
      <c r="N19" s="153">
        <v>595.31999999999994</v>
      </c>
      <c r="O19" s="152">
        <v>484</v>
      </c>
      <c r="P19" s="154">
        <v>8.2033898305084743E-2</v>
      </c>
      <c r="Q19" s="360">
        <v>0</v>
      </c>
      <c r="R19" s="154">
        <v>0</v>
      </c>
      <c r="S19" s="153">
        <v>0</v>
      </c>
      <c r="T19" s="152" t="s">
        <v>666</v>
      </c>
      <c r="U19" s="152" t="s">
        <v>478</v>
      </c>
      <c r="V19" s="152" t="s">
        <v>669</v>
      </c>
      <c r="W19" s="158">
        <v>1</v>
      </c>
      <c r="X19" s="158" t="s">
        <v>346</v>
      </c>
      <c r="Y19" s="155" t="s">
        <v>681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0</v>
      </c>
      <c r="AC19" s="176">
        <f t="shared" si="17"/>
        <v>3</v>
      </c>
      <c r="AD19" s="176">
        <f t="shared" si="17"/>
        <v>55</v>
      </c>
      <c r="AE19" s="176">
        <f t="shared" si="17"/>
        <v>5</v>
      </c>
      <c r="AF19" s="176">
        <f t="shared" si="17"/>
        <v>7</v>
      </c>
      <c r="AG19" s="176">
        <f t="shared" si="17"/>
        <v>0</v>
      </c>
      <c r="AH19" s="176">
        <f t="shared" si="17"/>
        <v>0</v>
      </c>
    </row>
    <row r="20" spans="2:34">
      <c r="B20" s="811"/>
      <c r="C20" s="814"/>
      <c r="D20" s="161">
        <v>4</v>
      </c>
      <c r="E20" s="152" t="s">
        <v>468</v>
      </c>
      <c r="F20" s="153">
        <v>549.09659999999997</v>
      </c>
      <c r="G20" s="152">
        <v>45.31</v>
      </c>
      <c r="H20" s="152">
        <v>47.52</v>
      </c>
      <c r="I20" s="162">
        <f t="shared" si="13"/>
        <v>1.0487751048333702</v>
      </c>
      <c r="J20" s="152">
        <v>0</v>
      </c>
      <c r="K20" s="162">
        <f t="shared" si="14"/>
        <v>0</v>
      </c>
      <c r="L20" s="153">
        <v>248.46</v>
      </c>
      <c r="M20" s="163">
        <f t="shared" si="15"/>
        <v>1.0487751048333702</v>
      </c>
      <c r="N20" s="153">
        <v>549.09660000000019</v>
      </c>
      <c r="O20" s="152">
        <v>2.21</v>
      </c>
      <c r="P20" s="154">
        <v>4.8775104833370116E-2</v>
      </c>
      <c r="Q20" s="360">
        <v>0</v>
      </c>
      <c r="R20" s="154">
        <v>0</v>
      </c>
      <c r="S20" s="153">
        <v>0</v>
      </c>
      <c r="T20" s="152" t="s">
        <v>666</v>
      </c>
      <c r="U20" s="152" t="s">
        <v>428</v>
      </c>
      <c r="V20" s="152"/>
      <c r="W20" s="158">
        <v>1</v>
      </c>
      <c r="X20" s="158" t="s">
        <v>467</v>
      </c>
      <c r="Y20" s="180" t="s">
        <v>670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0</v>
      </c>
      <c r="AC20" s="178">
        <f t="shared" si="18"/>
        <v>1157.8499999999999</v>
      </c>
      <c r="AD20" s="178">
        <f t="shared" si="18"/>
        <v>20344.651000000002</v>
      </c>
      <c r="AE20" s="178">
        <f t="shared" si="18"/>
        <v>2019.6321</v>
      </c>
      <c r="AF20" s="178">
        <f t="shared" si="18"/>
        <v>4326</v>
      </c>
      <c r="AG20" s="178">
        <f t="shared" si="18"/>
        <v>0</v>
      </c>
      <c r="AH20" s="178">
        <f t="shared" si="18"/>
        <v>0</v>
      </c>
    </row>
    <row r="21" spans="2:34">
      <c r="B21" s="811"/>
      <c r="C21" s="814"/>
      <c r="D21" s="161">
        <v>5</v>
      </c>
      <c r="E21" s="152" t="s">
        <v>530</v>
      </c>
      <c r="F21" s="153">
        <v>520.79999999999995</v>
      </c>
      <c r="G21" s="152">
        <v>10878</v>
      </c>
      <c r="H21" s="152">
        <v>10698</v>
      </c>
      <c r="I21" s="162">
        <f t="shared" si="13"/>
        <v>0.98345284059569771</v>
      </c>
      <c r="J21" s="152">
        <v>300</v>
      </c>
      <c r="K21" s="162">
        <f t="shared" si="14"/>
        <v>2.7578599007170437E-2</v>
      </c>
      <c r="L21" s="153">
        <v>4.34</v>
      </c>
      <c r="M21" s="163">
        <f t="shared" si="15"/>
        <v>1.0110314396028681</v>
      </c>
      <c r="N21" s="153">
        <v>520.79999999999995</v>
      </c>
      <c r="O21" s="152">
        <v>120</v>
      </c>
      <c r="P21" s="154">
        <v>1.1031439602868174E-2</v>
      </c>
      <c r="Q21" s="360">
        <v>0</v>
      </c>
      <c r="R21" s="154">
        <v>0</v>
      </c>
      <c r="S21" s="153">
        <v>0</v>
      </c>
      <c r="T21" s="152" t="s">
        <v>666</v>
      </c>
      <c r="U21" s="152" t="s">
        <v>478</v>
      </c>
      <c r="V21" s="152" t="s">
        <v>682</v>
      </c>
      <c r="W21" s="158">
        <v>1</v>
      </c>
      <c r="X21" s="158" t="s">
        <v>308</v>
      </c>
      <c r="Y21" s="155"/>
      <c r="Z21" s="176"/>
      <c r="AA21" s="177"/>
      <c r="AB21" s="177"/>
      <c r="AC21" s="176"/>
      <c r="AD21" s="176"/>
      <c r="AE21" s="176"/>
      <c r="AF21" s="176"/>
      <c r="AG21" s="176"/>
      <c r="AH21" s="176"/>
    </row>
    <row r="22" spans="2:34">
      <c r="B22" s="811"/>
      <c r="C22" s="814"/>
      <c r="D22" s="161">
        <v>6</v>
      </c>
      <c r="E22" s="152" t="s">
        <v>473</v>
      </c>
      <c r="F22" s="153">
        <v>473.61</v>
      </c>
      <c r="G22" s="152">
        <v>328.63</v>
      </c>
      <c r="H22" s="152">
        <v>332.21</v>
      </c>
      <c r="I22" s="162">
        <f t="shared" si="13"/>
        <v>1.0108937102516506</v>
      </c>
      <c r="J22" s="152">
        <v>10</v>
      </c>
      <c r="K22" s="162">
        <f t="shared" si="14"/>
        <v>3.0429358244834618E-2</v>
      </c>
      <c r="L22" s="153">
        <v>157.87</v>
      </c>
      <c r="M22" s="163">
        <f t="shared" si="15"/>
        <v>1.0413230684964854</v>
      </c>
      <c r="N22" s="153">
        <v>2143.8745999999974</v>
      </c>
      <c r="O22" s="152">
        <v>3</v>
      </c>
      <c r="P22" s="154">
        <v>9.1288074734503857E-3</v>
      </c>
      <c r="Q22" s="360">
        <v>10.579999999999984</v>
      </c>
      <c r="R22" s="154">
        <v>3.2194261023034978E-2</v>
      </c>
      <c r="S22" s="153">
        <v>1670.2645999999975</v>
      </c>
      <c r="T22" s="152" t="s">
        <v>666</v>
      </c>
      <c r="U22" s="152" t="s">
        <v>428</v>
      </c>
      <c r="V22" s="152"/>
      <c r="W22" s="158">
        <v>1</v>
      </c>
      <c r="X22" s="158" t="s">
        <v>467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11"/>
      <c r="C23" s="814"/>
      <c r="D23" s="161">
        <v>7</v>
      </c>
      <c r="E23" s="152" t="s">
        <v>523</v>
      </c>
      <c r="F23" s="153">
        <v>430.52100000000002</v>
      </c>
      <c r="G23" s="152">
        <v>708</v>
      </c>
      <c r="H23" s="152">
        <v>684.04</v>
      </c>
      <c r="I23" s="162">
        <f t="shared" si="13"/>
        <v>0.96615819209039544</v>
      </c>
      <c r="J23" s="152">
        <v>43.2</v>
      </c>
      <c r="K23" s="162">
        <f t="shared" si="14"/>
        <v>6.1016949152542375E-2</v>
      </c>
      <c r="L23" s="153">
        <v>51.87</v>
      </c>
      <c r="M23" s="163">
        <f t="shared" si="15"/>
        <v>1.027175141242938</v>
      </c>
      <c r="N23" s="153">
        <v>997.97880000000043</v>
      </c>
      <c r="O23" s="152">
        <v>8.3000000000000007</v>
      </c>
      <c r="P23" s="154">
        <v>1.172316384180791E-2</v>
      </c>
      <c r="Q23" s="360">
        <v>10.940000000000008</v>
      </c>
      <c r="R23" s="154">
        <v>1.5451977401129956E-2</v>
      </c>
      <c r="S23" s="153">
        <v>567.45780000000036</v>
      </c>
      <c r="T23" s="152" t="s">
        <v>666</v>
      </c>
      <c r="U23" s="152" t="s">
        <v>428</v>
      </c>
      <c r="V23" s="152"/>
      <c r="W23" s="158">
        <v>1</v>
      </c>
      <c r="X23" s="158" t="s">
        <v>346</v>
      </c>
      <c r="Y23" s="181" t="s">
        <v>683</v>
      </c>
      <c r="Z23" s="176">
        <f>SUM(W7:W9656)</f>
        <v>350</v>
      </c>
      <c r="AA23" s="177">
        <f>SUMIF($U$7:$U$9656,TRIM(AA6),$W$7:$W$9656)</f>
        <v>2</v>
      </c>
      <c r="AB23" s="177">
        <f t="shared" ref="AB23:AH23" si="19">SUMIF($U$7:$U$9656,TRIM(AB6),$W$7:$W$9656)</f>
        <v>0</v>
      </c>
      <c r="AC23" s="176">
        <f t="shared" si="19"/>
        <v>14</v>
      </c>
      <c r="AD23" s="176">
        <f t="shared" si="19"/>
        <v>265</v>
      </c>
      <c r="AE23" s="176">
        <f t="shared" si="19"/>
        <v>36</v>
      </c>
      <c r="AF23" s="176">
        <f t="shared" si="19"/>
        <v>33</v>
      </c>
      <c r="AG23" s="176">
        <f t="shared" si="19"/>
        <v>0</v>
      </c>
      <c r="AH23" s="176">
        <f t="shared" si="19"/>
        <v>0</v>
      </c>
    </row>
    <row r="24" spans="2:34">
      <c r="B24" s="811"/>
      <c r="C24" s="814"/>
      <c r="D24" s="161">
        <v>8</v>
      </c>
      <c r="E24" s="152" t="s">
        <v>684</v>
      </c>
      <c r="F24" s="153">
        <v>426.81099999999998</v>
      </c>
      <c r="G24" s="152">
        <v>135.93</v>
      </c>
      <c r="H24" s="152">
        <v>135.94</v>
      </c>
      <c r="I24" s="162">
        <f t="shared" si="13"/>
        <v>1.0000735672772749</v>
      </c>
      <c r="J24" s="152">
        <v>1.76</v>
      </c>
      <c r="K24" s="162">
        <f t="shared" si="14"/>
        <v>1.2947840800411977E-2</v>
      </c>
      <c r="L24" s="153">
        <v>371.14</v>
      </c>
      <c r="M24" s="163">
        <f t="shared" si="15"/>
        <v>1.0130214080776869</v>
      </c>
      <c r="N24" s="153">
        <v>656.91779999999324</v>
      </c>
      <c r="O24" s="152">
        <v>1.1499999999999999</v>
      </c>
      <c r="P24" s="154">
        <v>8.4602368866328239E-3</v>
      </c>
      <c r="Q24" s="360">
        <v>0.6199999999999819</v>
      </c>
      <c r="R24" s="154">
        <v>4.5611711910540859E-3</v>
      </c>
      <c r="S24" s="153">
        <v>230.10679999999329</v>
      </c>
      <c r="T24" s="152" t="s">
        <v>666</v>
      </c>
      <c r="U24" s="152" t="s">
        <v>428</v>
      </c>
      <c r="V24" s="152"/>
      <c r="W24" s="158">
        <v>1</v>
      </c>
      <c r="X24" s="158" t="s">
        <v>467</v>
      </c>
      <c r="Y24" s="180" t="s">
        <v>670</v>
      </c>
      <c r="Z24" s="176"/>
      <c r="AA24" s="178">
        <f>SUMIF($U$7:$U$9656,TRIM(AA6),$F$7:$F$9656)</f>
        <v>1329.1644000000001</v>
      </c>
      <c r="AB24" s="178">
        <f t="shared" ref="AB24:AH24" si="20">SUMIF($U$7:$U$9656,TRIM(AB6),$F$7:$F$9656)</f>
        <v>0</v>
      </c>
      <c r="AC24" s="178">
        <f t="shared" si="20"/>
        <v>7881.7499999999991</v>
      </c>
      <c r="AD24" s="178">
        <f t="shared" si="20"/>
        <v>103167.86830000012</v>
      </c>
      <c r="AE24" s="178">
        <f t="shared" si="20"/>
        <v>19301.533100000001</v>
      </c>
      <c r="AF24" s="178">
        <f t="shared" si="20"/>
        <v>24812.699999999997</v>
      </c>
      <c r="AG24" s="178">
        <f t="shared" si="20"/>
        <v>0</v>
      </c>
      <c r="AH24" s="178">
        <f t="shared" si="20"/>
        <v>0</v>
      </c>
    </row>
    <row r="25" spans="2:34">
      <c r="B25" s="811"/>
      <c r="C25" s="814"/>
      <c r="D25" s="161">
        <v>9</v>
      </c>
      <c r="E25" s="152" t="s">
        <v>483</v>
      </c>
      <c r="F25" s="153">
        <v>372.48</v>
      </c>
      <c r="G25" s="152">
        <v>126.76</v>
      </c>
      <c r="H25" s="152">
        <v>130.76</v>
      </c>
      <c r="I25" s="162">
        <f t="shared" si="13"/>
        <v>1.0315556958030923</v>
      </c>
      <c r="J25" s="152">
        <v>0</v>
      </c>
      <c r="K25" s="162">
        <f t="shared" si="14"/>
        <v>0</v>
      </c>
      <c r="L25" s="153">
        <v>96</v>
      </c>
      <c r="M25" s="163">
        <f t="shared" si="15"/>
        <v>1.0315556958030923</v>
      </c>
      <c r="N25" s="153">
        <v>383.99999999999864</v>
      </c>
      <c r="O25" s="152">
        <v>3.88</v>
      </c>
      <c r="P25" s="154">
        <v>3.0609024928999681E-2</v>
      </c>
      <c r="Q25" s="360">
        <v>0.1199999999999859</v>
      </c>
      <c r="R25" s="154">
        <v>9.4667087409266244E-4</v>
      </c>
      <c r="S25" s="153">
        <v>11.519999999998646</v>
      </c>
      <c r="T25" s="152" t="s">
        <v>666</v>
      </c>
      <c r="U25" s="152" t="s">
        <v>428</v>
      </c>
      <c r="V25" s="152"/>
      <c r="W25" s="158">
        <v>1</v>
      </c>
      <c r="X25" s="158" t="s">
        <v>306</v>
      </c>
    </row>
    <row r="26" spans="2:34">
      <c r="B26" s="812"/>
      <c r="C26" s="815"/>
      <c r="D26" s="161">
        <v>10</v>
      </c>
      <c r="E26" s="152" t="s">
        <v>479</v>
      </c>
      <c r="F26" s="153">
        <v>346.46050000000002</v>
      </c>
      <c r="G26" s="152">
        <v>967</v>
      </c>
      <c r="H26" s="152">
        <v>964.15</v>
      </c>
      <c r="I26" s="162">
        <f t="shared" si="13"/>
        <v>0.99705274043433301</v>
      </c>
      <c r="J26" s="152">
        <v>23.22</v>
      </c>
      <c r="K26" s="162">
        <f t="shared" si="14"/>
        <v>2.4012409513960702E-2</v>
      </c>
      <c r="L26" s="153">
        <v>147.43</v>
      </c>
      <c r="M26" s="163">
        <f t="shared" si="15"/>
        <v>1.0210651499482937</v>
      </c>
      <c r="N26" s="153">
        <v>3003.149100000001</v>
      </c>
      <c r="O26" s="152">
        <v>2.35</v>
      </c>
      <c r="P26" s="154">
        <v>2.4301964839710446E-3</v>
      </c>
      <c r="Q26" s="360">
        <v>18.020000000000003</v>
      </c>
      <c r="R26" s="154">
        <v>1.8634953464322649E-2</v>
      </c>
      <c r="S26" s="153">
        <v>2656.6886000000004</v>
      </c>
      <c r="T26" s="152" t="s">
        <v>666</v>
      </c>
      <c r="U26" s="152" t="s">
        <v>478</v>
      </c>
      <c r="V26" s="152" t="s">
        <v>678</v>
      </c>
      <c r="W26" s="158">
        <v>1</v>
      </c>
      <c r="X26" s="158" t="s">
        <v>467</v>
      </c>
    </row>
    <row r="27" spans="2:34">
      <c r="B27" s="810">
        <f t="shared" ref="B27:B57" si="21">B17+1</f>
        <v>45932</v>
      </c>
      <c r="C27" s="813" t="str">
        <f t="shared" ref="C27" si="22">CHOOSE(WEEKDAY(B27,2),"一","二","三","四","五","六","日")</f>
        <v>四</v>
      </c>
      <c r="D27" s="161">
        <v>1</v>
      </c>
      <c r="E27" s="152" t="s">
        <v>488</v>
      </c>
      <c r="F27" s="153">
        <v>1081.5</v>
      </c>
      <c r="G27" s="152">
        <v>3657</v>
      </c>
      <c r="H27" s="152">
        <v>3727</v>
      </c>
      <c r="I27" s="162">
        <f t="shared" ref="I27:I90" si="23">H27/G27</f>
        <v>1.0191413727098715</v>
      </c>
      <c r="J27" s="152">
        <v>0</v>
      </c>
      <c r="K27" s="162">
        <f t="shared" ref="K27:K76" si="24">J27/G27</f>
        <v>0</v>
      </c>
      <c r="L27" s="153">
        <v>15.45</v>
      </c>
      <c r="M27" s="163">
        <f t="shared" ref="M27:M67" si="25">(H27+J27)/G27</f>
        <v>1.0191413727098715</v>
      </c>
      <c r="N27" s="153">
        <v>1081.5</v>
      </c>
      <c r="O27" s="152">
        <v>70</v>
      </c>
      <c r="P27" s="154">
        <v>1.9141372709871478E-2</v>
      </c>
      <c r="Q27" s="360">
        <v>0</v>
      </c>
      <c r="R27" s="154">
        <v>0</v>
      </c>
      <c r="S27" s="153">
        <v>0</v>
      </c>
      <c r="T27" s="152" t="s">
        <v>666</v>
      </c>
      <c r="U27" s="152" t="s">
        <v>487</v>
      </c>
      <c r="V27" s="152" t="s">
        <v>667</v>
      </c>
      <c r="W27" s="158">
        <v>1</v>
      </c>
      <c r="X27" s="158" t="s">
        <v>182</v>
      </c>
    </row>
    <row r="28" spans="2:34">
      <c r="B28" s="811"/>
      <c r="C28" s="814"/>
      <c r="D28" s="161">
        <v>2</v>
      </c>
      <c r="E28" s="152" t="s">
        <v>685</v>
      </c>
      <c r="F28" s="153">
        <v>612.1545000000001</v>
      </c>
      <c r="G28" s="152">
        <v>53.96</v>
      </c>
      <c r="H28" s="152">
        <v>53.34</v>
      </c>
      <c r="I28" s="162">
        <f t="shared" si="23"/>
        <v>0.98851000741289852</v>
      </c>
      <c r="J28" s="152">
        <v>3.2</v>
      </c>
      <c r="K28" s="162">
        <f t="shared" si="24"/>
        <v>5.930318754633062E-2</v>
      </c>
      <c r="L28" s="153">
        <v>345.85</v>
      </c>
      <c r="M28" s="163">
        <f t="shared" si="25"/>
        <v>1.0478131949592291</v>
      </c>
      <c r="N28" s="153">
        <v>892.29300000000194</v>
      </c>
      <c r="O28" s="152">
        <v>1.77</v>
      </c>
      <c r="P28" s="154">
        <v>3.2802075611564119E-2</v>
      </c>
      <c r="Q28" s="360">
        <v>0.81000000000000538</v>
      </c>
      <c r="R28" s="154">
        <v>1.5011119347665037E-2</v>
      </c>
      <c r="S28" s="153">
        <v>280.1385000000019</v>
      </c>
      <c r="T28" s="152" t="s">
        <v>666</v>
      </c>
      <c r="U28" s="152" t="s">
        <v>428</v>
      </c>
      <c r="V28" s="152"/>
      <c r="W28" s="158">
        <v>1</v>
      </c>
      <c r="X28" s="158" t="s">
        <v>212</v>
      </c>
    </row>
    <row r="29" spans="2:34">
      <c r="B29" s="811"/>
      <c r="C29" s="814"/>
      <c r="D29" s="161">
        <v>3</v>
      </c>
      <c r="E29" s="152" t="s">
        <v>468</v>
      </c>
      <c r="F29" s="153">
        <v>506.85840000000002</v>
      </c>
      <c r="G29" s="152">
        <v>42.01</v>
      </c>
      <c r="H29" s="152">
        <v>44.05</v>
      </c>
      <c r="I29" s="162">
        <f t="shared" si="23"/>
        <v>1.0485598666984051</v>
      </c>
      <c r="J29" s="152">
        <v>0</v>
      </c>
      <c r="K29" s="162">
        <f t="shared" si="24"/>
        <v>0</v>
      </c>
      <c r="L29" s="153">
        <v>248.46</v>
      </c>
      <c r="M29" s="163">
        <f t="shared" si="25"/>
        <v>1.0485598666984051</v>
      </c>
      <c r="N29" s="153">
        <v>506.85839999999979</v>
      </c>
      <c r="O29" s="152">
        <v>2.04</v>
      </c>
      <c r="P29" s="154">
        <v>4.8559866698405146E-2</v>
      </c>
      <c r="Q29" s="360">
        <v>0</v>
      </c>
      <c r="R29" s="154">
        <v>0</v>
      </c>
      <c r="S29" s="153">
        <v>0</v>
      </c>
      <c r="T29" s="152" t="s">
        <v>666</v>
      </c>
      <c r="U29" s="152" t="s">
        <v>428</v>
      </c>
      <c r="V29" s="152"/>
      <c r="W29" s="158">
        <v>1</v>
      </c>
      <c r="X29" s="158" t="s">
        <v>467</v>
      </c>
    </row>
    <row r="30" spans="2:34">
      <c r="B30" s="811"/>
      <c r="C30" s="814"/>
      <c r="D30" s="161">
        <v>4</v>
      </c>
      <c r="E30" s="152" t="s">
        <v>536</v>
      </c>
      <c r="F30" s="153">
        <v>409.37</v>
      </c>
      <c r="G30" s="152">
        <v>353.58</v>
      </c>
      <c r="H30" s="152">
        <v>348.11</v>
      </c>
      <c r="I30" s="162">
        <f t="shared" si="23"/>
        <v>0.98452966796764529</v>
      </c>
      <c r="J30" s="152">
        <v>8.15</v>
      </c>
      <c r="K30" s="162">
        <f t="shared" si="24"/>
        <v>2.3049946263928957E-2</v>
      </c>
      <c r="L30" s="153">
        <v>152.75</v>
      </c>
      <c r="M30" s="163">
        <f t="shared" si="25"/>
        <v>1.0075796142315743</v>
      </c>
      <c r="N30" s="153">
        <v>409.37000000000103</v>
      </c>
      <c r="O30" s="152">
        <v>2.68</v>
      </c>
      <c r="P30" s="154">
        <v>7.5796142315741845E-3</v>
      </c>
      <c r="Q30" s="360">
        <v>6.6613381477509392E-15</v>
      </c>
      <c r="R30" s="154">
        <v>1.8839691576873522E-17</v>
      </c>
      <c r="S30" s="153">
        <v>1.017519402068956E-12</v>
      </c>
      <c r="T30" s="152" t="s">
        <v>666</v>
      </c>
      <c r="U30" s="152" t="s">
        <v>428</v>
      </c>
      <c r="V30" s="152"/>
      <c r="W30" s="158">
        <v>1</v>
      </c>
      <c r="X30" s="158" t="s">
        <v>501</v>
      </c>
    </row>
    <row r="31" spans="2:34">
      <c r="B31" s="811"/>
      <c r="C31" s="814"/>
      <c r="D31" s="161">
        <v>5</v>
      </c>
      <c r="E31" s="152" t="s">
        <v>533</v>
      </c>
      <c r="F31" s="153">
        <v>408.08460000000002</v>
      </c>
      <c r="G31" s="152">
        <v>49.01</v>
      </c>
      <c r="H31" s="152">
        <v>51.38</v>
      </c>
      <c r="I31" s="162">
        <f t="shared" si="23"/>
        <v>1.048357478065701</v>
      </c>
      <c r="J31" s="152">
        <v>0</v>
      </c>
      <c r="K31" s="162">
        <f t="shared" si="24"/>
        <v>0</v>
      </c>
      <c r="L31" s="153">
        <v>176.66</v>
      </c>
      <c r="M31" s="163">
        <f t="shared" si="25"/>
        <v>1.048357478065701</v>
      </c>
      <c r="N31" s="153">
        <v>418.68420000000077</v>
      </c>
      <c r="O31" s="152">
        <v>2.31</v>
      </c>
      <c r="P31" s="154">
        <v>4.7133238114670475E-2</v>
      </c>
      <c r="Q31" s="360">
        <v>6.0000000000004494E-2</v>
      </c>
      <c r="R31" s="154">
        <v>1.2242399510304937E-3</v>
      </c>
      <c r="S31" s="153">
        <v>10.599600000000795</v>
      </c>
      <c r="T31" s="152" t="s">
        <v>666</v>
      </c>
      <c r="U31" s="152" t="s">
        <v>428</v>
      </c>
      <c r="V31" s="152"/>
      <c r="W31" s="158">
        <v>1</v>
      </c>
      <c r="X31" s="158" t="s">
        <v>291</v>
      </c>
    </row>
    <row r="32" spans="2:34">
      <c r="B32" s="811"/>
      <c r="C32" s="814"/>
      <c r="D32" s="161">
        <v>6</v>
      </c>
      <c r="E32" s="152" t="s">
        <v>550</v>
      </c>
      <c r="F32" s="153">
        <v>378.25889999999998</v>
      </c>
      <c r="G32" s="152">
        <v>92.78</v>
      </c>
      <c r="H32" s="152">
        <v>93.52</v>
      </c>
      <c r="I32" s="162">
        <f t="shared" si="23"/>
        <v>1.0079758568657038</v>
      </c>
      <c r="J32" s="152">
        <v>3.4</v>
      </c>
      <c r="K32" s="162">
        <f t="shared" si="24"/>
        <v>3.6645828842422935E-2</v>
      </c>
      <c r="L32" s="153">
        <v>141.66999999999999</v>
      </c>
      <c r="M32" s="163">
        <f t="shared" si="25"/>
        <v>1.0446216857081267</v>
      </c>
      <c r="N32" s="153">
        <v>586.51380000000006</v>
      </c>
      <c r="O32" s="152">
        <v>2.67</v>
      </c>
      <c r="P32" s="154">
        <v>2.8777753826255657E-2</v>
      </c>
      <c r="Q32" s="360">
        <v>1.4700000000000006</v>
      </c>
      <c r="R32" s="154">
        <v>1.5843931881871099E-2</v>
      </c>
      <c r="S32" s="153">
        <v>208.25490000000008</v>
      </c>
      <c r="T32" s="152" t="s">
        <v>666</v>
      </c>
      <c r="U32" s="152" t="s">
        <v>428</v>
      </c>
      <c r="V32" s="152"/>
      <c r="W32" s="158">
        <v>1</v>
      </c>
      <c r="X32" s="158" t="s">
        <v>272</v>
      </c>
    </row>
    <row r="33" spans="2:24">
      <c r="B33" s="811"/>
      <c r="C33" s="814"/>
      <c r="D33" s="161">
        <v>7</v>
      </c>
      <c r="E33" s="152" t="s">
        <v>479</v>
      </c>
      <c r="F33" s="153">
        <v>346.46050000000002</v>
      </c>
      <c r="G33" s="152">
        <v>868.75</v>
      </c>
      <c r="H33" s="152">
        <v>859.79</v>
      </c>
      <c r="I33" s="162">
        <f t="shared" si="23"/>
        <v>0.98968633093525171</v>
      </c>
      <c r="J33" s="152">
        <v>27.16</v>
      </c>
      <c r="K33" s="162">
        <f t="shared" si="24"/>
        <v>3.1263309352517983E-2</v>
      </c>
      <c r="L33" s="153">
        <v>147.43</v>
      </c>
      <c r="M33" s="163">
        <f t="shared" si="25"/>
        <v>1.0209496402877698</v>
      </c>
      <c r="N33" s="153">
        <v>2683.2259999999901</v>
      </c>
      <c r="O33" s="152">
        <v>2.35</v>
      </c>
      <c r="P33" s="154">
        <v>2.7050359712230219E-3</v>
      </c>
      <c r="Q33" s="360">
        <v>15.849999999999932</v>
      </c>
      <c r="R33" s="154">
        <v>1.8244604316546686E-2</v>
      </c>
      <c r="S33" s="153">
        <v>2336.76549999999</v>
      </c>
      <c r="T33" s="152" t="s">
        <v>666</v>
      </c>
      <c r="U33" s="152" t="s">
        <v>478</v>
      </c>
      <c r="V33" s="152" t="s">
        <v>678</v>
      </c>
      <c r="W33" s="158">
        <v>1</v>
      </c>
      <c r="X33" s="158" t="s">
        <v>467</v>
      </c>
    </row>
    <row r="34" spans="2:24">
      <c r="B34" s="811"/>
      <c r="C34" s="814"/>
      <c r="D34" s="161">
        <v>8</v>
      </c>
      <c r="E34" s="152" t="s">
        <v>686</v>
      </c>
      <c r="F34" s="153">
        <v>317.10329999999999</v>
      </c>
      <c r="G34" s="152">
        <v>44.41</v>
      </c>
      <c r="H34" s="152">
        <v>46.55</v>
      </c>
      <c r="I34" s="162">
        <f t="shared" si="23"/>
        <v>1.0481873451925243</v>
      </c>
      <c r="J34" s="152">
        <v>0</v>
      </c>
      <c r="K34" s="162">
        <f t="shared" si="24"/>
        <v>0</v>
      </c>
      <c r="L34" s="153">
        <v>153.19</v>
      </c>
      <c r="M34" s="163">
        <f t="shared" si="25"/>
        <v>1.0481873451925243</v>
      </c>
      <c r="N34" s="153">
        <v>327.8266000000001</v>
      </c>
      <c r="O34" s="152">
        <v>2.0699999999999998</v>
      </c>
      <c r="P34" s="154">
        <v>4.6611123620806126E-2</v>
      </c>
      <c r="Q34" s="360">
        <v>7.0000000000000728E-2</v>
      </c>
      <c r="R34" s="154">
        <v>1.576221571718098E-3</v>
      </c>
      <c r="S34" s="153">
        <v>10.723300000000112</v>
      </c>
      <c r="T34" s="152" t="s">
        <v>666</v>
      </c>
      <c r="U34" s="152" t="s">
        <v>428</v>
      </c>
      <c r="V34" s="152"/>
      <c r="W34" s="158">
        <v>1</v>
      </c>
      <c r="X34" s="158" t="s">
        <v>566</v>
      </c>
    </row>
    <row r="35" spans="2:24">
      <c r="B35" s="811"/>
      <c r="C35" s="814"/>
      <c r="D35" s="161">
        <v>9</v>
      </c>
      <c r="E35" s="152" t="s">
        <v>507</v>
      </c>
      <c r="F35" s="153">
        <v>308.02980000000002</v>
      </c>
      <c r="G35" s="152">
        <v>4674.8100000000004</v>
      </c>
      <c r="H35" s="152">
        <v>4633.5</v>
      </c>
      <c r="I35" s="162">
        <f t="shared" si="23"/>
        <v>0.99116327722410102</v>
      </c>
      <c r="J35" s="152">
        <v>81.900000000000006</v>
      </c>
      <c r="K35" s="162">
        <f t="shared" si="24"/>
        <v>1.7519428597098062E-2</v>
      </c>
      <c r="L35" s="153">
        <v>39.39</v>
      </c>
      <c r="M35" s="163">
        <f t="shared" si="25"/>
        <v>1.0086827058211989</v>
      </c>
      <c r="N35" s="153">
        <v>1598.8400999999699</v>
      </c>
      <c r="O35" s="152">
        <v>7.82</v>
      </c>
      <c r="P35" s="154">
        <v>1.6727952579890946E-3</v>
      </c>
      <c r="Q35" s="360">
        <v>32.769999999999236</v>
      </c>
      <c r="R35" s="154">
        <v>7.0099105632098913E-3</v>
      </c>
      <c r="S35" s="153">
        <v>1290.8102999999699</v>
      </c>
      <c r="T35" s="152" t="s">
        <v>666</v>
      </c>
      <c r="U35" s="152" t="s">
        <v>428</v>
      </c>
      <c r="V35" s="152"/>
      <c r="W35" s="158">
        <v>1</v>
      </c>
      <c r="X35" s="158" t="s">
        <v>467</v>
      </c>
    </row>
    <row r="36" spans="2:24">
      <c r="B36" s="812"/>
      <c r="C36" s="815"/>
      <c r="D36" s="161">
        <v>10</v>
      </c>
      <c r="E36" s="152" t="s">
        <v>687</v>
      </c>
      <c r="F36" s="153">
        <v>269.13119999999998</v>
      </c>
      <c r="G36" s="152">
        <v>50.57</v>
      </c>
      <c r="H36" s="152">
        <v>53.04</v>
      </c>
      <c r="I36" s="162">
        <f t="shared" si="23"/>
        <v>1.0488431876606683</v>
      </c>
      <c r="J36" s="152">
        <v>0</v>
      </c>
      <c r="K36" s="162">
        <f t="shared" si="24"/>
        <v>0</v>
      </c>
      <c r="L36" s="153">
        <v>108.96</v>
      </c>
      <c r="M36" s="163">
        <f t="shared" si="25"/>
        <v>1.0488431876606683</v>
      </c>
      <c r="N36" s="153">
        <v>269.13119999999986</v>
      </c>
      <c r="O36" s="152">
        <v>2.4700000000000002</v>
      </c>
      <c r="P36" s="154">
        <v>4.8843187660668384E-2</v>
      </c>
      <c r="Q36" s="360">
        <v>0</v>
      </c>
      <c r="R36" s="154">
        <v>0</v>
      </c>
      <c r="S36" s="153">
        <v>0</v>
      </c>
      <c r="T36" s="152" t="s">
        <v>666</v>
      </c>
      <c r="U36" s="152" t="s">
        <v>428</v>
      </c>
      <c r="V36" s="152"/>
      <c r="W36" s="158">
        <v>1</v>
      </c>
      <c r="X36" s="158" t="s">
        <v>342</v>
      </c>
    </row>
    <row r="37" spans="2:24">
      <c r="B37" s="810">
        <f t="shared" si="21"/>
        <v>45933</v>
      </c>
      <c r="C37" s="813" t="str">
        <f t="shared" ref="C37" si="26">CHOOSE(WEEKDAY(B37,2),"一","二","三","四","五","六","日")</f>
        <v>五</v>
      </c>
      <c r="D37" s="161">
        <v>1</v>
      </c>
      <c r="E37" s="152" t="s">
        <v>525</v>
      </c>
      <c r="F37" s="153">
        <v>962.94</v>
      </c>
      <c r="G37" s="152">
        <v>122.61</v>
      </c>
      <c r="H37" s="152">
        <v>128.61000000000001</v>
      </c>
      <c r="I37" s="162">
        <f t="shared" si="23"/>
        <v>1.0489356496207489</v>
      </c>
      <c r="J37" s="152">
        <v>0</v>
      </c>
      <c r="K37" s="162">
        <f t="shared" si="24"/>
        <v>0</v>
      </c>
      <c r="L37" s="153">
        <v>160.49</v>
      </c>
      <c r="M37" s="163">
        <f t="shared" si="25"/>
        <v>1.0489356496207489</v>
      </c>
      <c r="N37" s="153">
        <v>962.94000000000233</v>
      </c>
      <c r="O37" s="152">
        <v>6</v>
      </c>
      <c r="P37" s="154">
        <v>4.8935649620748714E-2</v>
      </c>
      <c r="Q37" s="360">
        <v>1.4210854715202004E-14</v>
      </c>
      <c r="R37" s="154">
        <v>1.1590290119241499E-16</v>
      </c>
      <c r="S37" s="153">
        <v>2.2807000732427697E-12</v>
      </c>
      <c r="T37" s="152" t="s">
        <v>666</v>
      </c>
      <c r="U37" s="152" t="s">
        <v>428</v>
      </c>
      <c r="V37" s="152"/>
      <c r="W37" s="158">
        <v>1</v>
      </c>
      <c r="X37" s="158" t="s">
        <v>308</v>
      </c>
    </row>
    <row r="38" spans="2:24">
      <c r="B38" s="811"/>
      <c r="C38" s="814"/>
      <c r="D38" s="161">
        <v>2</v>
      </c>
      <c r="E38" s="152" t="s">
        <v>488</v>
      </c>
      <c r="F38" s="153">
        <v>463.5</v>
      </c>
      <c r="G38" s="152">
        <v>2381</v>
      </c>
      <c r="H38" s="152">
        <v>2411</v>
      </c>
      <c r="I38" s="162">
        <f t="shared" si="23"/>
        <v>1.0125997480050399</v>
      </c>
      <c r="J38" s="152">
        <v>0</v>
      </c>
      <c r="K38" s="162">
        <f t="shared" si="24"/>
        <v>0</v>
      </c>
      <c r="L38" s="153">
        <v>15.45</v>
      </c>
      <c r="M38" s="163">
        <f t="shared" si="25"/>
        <v>1.0125997480050399</v>
      </c>
      <c r="N38" s="153">
        <v>463.5</v>
      </c>
      <c r="O38" s="152">
        <v>30</v>
      </c>
      <c r="P38" s="154">
        <v>1.25997480050399E-2</v>
      </c>
      <c r="Q38" s="360">
        <v>0</v>
      </c>
      <c r="R38" s="154">
        <v>0</v>
      </c>
      <c r="S38" s="153">
        <v>0</v>
      </c>
      <c r="T38" s="152" t="s">
        <v>666</v>
      </c>
      <c r="U38" s="152" t="s">
        <v>487</v>
      </c>
      <c r="V38" s="152" t="s">
        <v>667</v>
      </c>
      <c r="W38" s="158">
        <v>1</v>
      </c>
      <c r="X38" s="158" t="s">
        <v>182</v>
      </c>
    </row>
    <row r="39" spans="2:24">
      <c r="B39" s="811"/>
      <c r="C39" s="814"/>
      <c r="D39" s="161">
        <v>3</v>
      </c>
      <c r="E39" s="152" t="s">
        <v>475</v>
      </c>
      <c r="F39" s="153">
        <v>436.23179999999996</v>
      </c>
      <c r="G39" s="152">
        <v>41.82</v>
      </c>
      <c r="H39" s="152">
        <v>43.89</v>
      </c>
      <c r="I39" s="162">
        <f t="shared" si="23"/>
        <v>1.0494978479196557</v>
      </c>
      <c r="J39" s="152">
        <v>0</v>
      </c>
      <c r="K39" s="162">
        <f t="shared" si="24"/>
        <v>0</v>
      </c>
      <c r="L39" s="153">
        <v>210.74</v>
      </c>
      <c r="M39" s="163">
        <f t="shared" si="25"/>
        <v>1.0494978479196557</v>
      </c>
      <c r="N39" s="153">
        <v>436.23180000000008</v>
      </c>
      <c r="O39" s="152">
        <v>2.0699999999999998</v>
      </c>
      <c r="P39" s="154">
        <v>4.9497847919655662E-2</v>
      </c>
      <c r="Q39" s="360">
        <v>0</v>
      </c>
      <c r="R39" s="154">
        <v>0</v>
      </c>
      <c r="S39" s="153">
        <v>0</v>
      </c>
      <c r="T39" s="152" t="s">
        <v>666</v>
      </c>
      <c r="U39" s="152" t="s">
        <v>428</v>
      </c>
      <c r="V39" s="152"/>
      <c r="W39" s="158">
        <v>1</v>
      </c>
      <c r="X39" s="158" t="s">
        <v>346</v>
      </c>
    </row>
    <row r="40" spans="2:24">
      <c r="B40" s="811"/>
      <c r="C40" s="814"/>
      <c r="D40" s="161">
        <v>4</v>
      </c>
      <c r="E40" s="152" t="s">
        <v>483</v>
      </c>
      <c r="F40" s="153">
        <v>366.71999999999997</v>
      </c>
      <c r="G40" s="152">
        <v>78.680000000000007</v>
      </c>
      <c r="H40" s="152">
        <v>82.5</v>
      </c>
      <c r="I40" s="162">
        <f t="shared" si="23"/>
        <v>1.0485510930350788</v>
      </c>
      <c r="J40" s="152">
        <v>0</v>
      </c>
      <c r="K40" s="162">
        <f t="shared" si="24"/>
        <v>0</v>
      </c>
      <c r="L40" s="153">
        <v>96</v>
      </c>
      <c r="M40" s="163">
        <f t="shared" si="25"/>
        <v>1.0485510930350788</v>
      </c>
      <c r="N40" s="153">
        <v>366.71999999999935</v>
      </c>
      <c r="O40" s="152">
        <v>3.82</v>
      </c>
      <c r="P40" s="154">
        <v>4.8551093035078791E-2</v>
      </c>
      <c r="Q40" s="360">
        <v>-6.6613381477509392E-15</v>
      </c>
      <c r="R40" s="154">
        <v>-8.4663677526066831E-17</v>
      </c>
      <c r="S40" s="153">
        <v>-6.3948846218409017E-13</v>
      </c>
      <c r="T40" s="152" t="s">
        <v>666</v>
      </c>
      <c r="U40" s="152" t="s">
        <v>478</v>
      </c>
      <c r="V40" s="152"/>
      <c r="W40" s="158">
        <v>1</v>
      </c>
      <c r="X40" s="158" t="s">
        <v>306</v>
      </c>
    </row>
    <row r="41" spans="2:24">
      <c r="B41" s="811"/>
      <c r="C41" s="814"/>
      <c r="D41" s="161">
        <v>5</v>
      </c>
      <c r="E41" s="152" t="s">
        <v>479</v>
      </c>
      <c r="F41" s="153">
        <v>346.46050000000002</v>
      </c>
      <c r="G41" s="152">
        <v>622.65</v>
      </c>
      <c r="H41" s="152">
        <v>632.55999999999995</v>
      </c>
      <c r="I41" s="162">
        <f t="shared" si="23"/>
        <v>1.0159158435718301</v>
      </c>
      <c r="J41" s="152">
        <v>6.64</v>
      </c>
      <c r="K41" s="162">
        <f t="shared" si="24"/>
        <v>1.0664097004737813E-2</v>
      </c>
      <c r="L41" s="153">
        <v>147.43</v>
      </c>
      <c r="M41" s="163">
        <f t="shared" si="25"/>
        <v>1.0265799405765679</v>
      </c>
      <c r="N41" s="153">
        <v>2439.9664999999936</v>
      </c>
      <c r="O41" s="152">
        <v>2.35</v>
      </c>
      <c r="P41" s="154">
        <v>3.774190958002088E-3</v>
      </c>
      <c r="Q41" s="360">
        <v>14.199999999999955</v>
      </c>
      <c r="R41" s="154">
        <v>2.2805749618565737E-2</v>
      </c>
      <c r="S41" s="153">
        <v>2093.5059999999935</v>
      </c>
      <c r="T41" s="152" t="s">
        <v>666</v>
      </c>
      <c r="U41" s="152" t="s">
        <v>478</v>
      </c>
      <c r="V41" s="152" t="s">
        <v>678</v>
      </c>
      <c r="W41" s="158">
        <v>1</v>
      </c>
      <c r="X41" s="158" t="s">
        <v>467</v>
      </c>
    </row>
    <row r="42" spans="2:24">
      <c r="B42" s="811"/>
      <c r="C42" s="814"/>
      <c r="D42" s="161">
        <v>6</v>
      </c>
      <c r="E42" s="152" t="s">
        <v>569</v>
      </c>
      <c r="F42" s="153">
        <v>309.23759999999999</v>
      </c>
      <c r="G42" s="152">
        <v>77.069999999999993</v>
      </c>
      <c r="H42" s="152">
        <v>76.28</v>
      </c>
      <c r="I42" s="162">
        <f t="shared" si="23"/>
        <v>0.98974957830543675</v>
      </c>
      <c r="J42" s="152">
        <v>2.2000000000000002</v>
      </c>
      <c r="K42" s="162">
        <f t="shared" si="24"/>
        <v>2.8545478136758794E-2</v>
      </c>
      <c r="L42" s="153">
        <v>368.14</v>
      </c>
      <c r="M42" s="163">
        <f t="shared" si="25"/>
        <v>1.0182950564421955</v>
      </c>
      <c r="N42" s="153">
        <v>519.07740000000399</v>
      </c>
      <c r="O42" s="152">
        <v>0.84</v>
      </c>
      <c r="P42" s="154">
        <v>1.0899182561307903E-2</v>
      </c>
      <c r="Q42" s="360">
        <v>0.57000000000001083</v>
      </c>
      <c r="R42" s="154">
        <v>7.3958738808876457E-3</v>
      </c>
      <c r="S42" s="153">
        <v>209.83980000000398</v>
      </c>
      <c r="T42" s="152" t="s">
        <v>666</v>
      </c>
      <c r="U42" s="152" t="s">
        <v>428</v>
      </c>
      <c r="V42" s="152"/>
      <c r="W42" s="158">
        <v>1</v>
      </c>
      <c r="X42" s="158" t="s">
        <v>308</v>
      </c>
    </row>
    <row r="43" spans="2:24">
      <c r="B43" s="811"/>
      <c r="C43" s="814"/>
      <c r="D43" s="161">
        <v>7</v>
      </c>
      <c r="E43" s="152" t="s">
        <v>688</v>
      </c>
      <c r="F43" s="153">
        <v>303.39</v>
      </c>
      <c r="G43" s="152">
        <v>203.28</v>
      </c>
      <c r="H43" s="152">
        <v>213</v>
      </c>
      <c r="I43" s="162">
        <f t="shared" si="23"/>
        <v>1.0478158205430932</v>
      </c>
      <c r="J43" s="152">
        <v>0</v>
      </c>
      <c r="K43" s="162">
        <f t="shared" si="24"/>
        <v>0</v>
      </c>
      <c r="L43" s="153">
        <v>33.71</v>
      </c>
      <c r="M43" s="163">
        <f t="shared" si="25"/>
        <v>1.0478158205430932</v>
      </c>
      <c r="N43" s="153">
        <v>327.66119999999995</v>
      </c>
      <c r="O43" s="152">
        <v>9</v>
      </c>
      <c r="P43" s="154">
        <v>4.4273907910271547E-2</v>
      </c>
      <c r="Q43" s="360">
        <v>0.71999999999999886</v>
      </c>
      <c r="R43" s="154">
        <v>3.5419126328217181E-3</v>
      </c>
      <c r="S43" s="153">
        <v>24.271199999999961</v>
      </c>
      <c r="T43" s="152" t="s">
        <v>666</v>
      </c>
      <c r="U43" s="152" t="s">
        <v>428</v>
      </c>
      <c r="V43" s="152"/>
      <c r="W43" s="158">
        <v>1</v>
      </c>
      <c r="X43" s="158" t="s">
        <v>342</v>
      </c>
    </row>
    <row r="44" spans="2:24">
      <c r="B44" s="811"/>
      <c r="C44" s="814"/>
      <c r="D44" s="161">
        <v>8</v>
      </c>
      <c r="E44" s="152" t="s">
        <v>471</v>
      </c>
      <c r="F44" s="153">
        <v>286.17059999999998</v>
      </c>
      <c r="G44" s="152">
        <v>95.22</v>
      </c>
      <c r="H44" s="152">
        <v>98.55</v>
      </c>
      <c r="I44" s="162">
        <f t="shared" si="23"/>
        <v>1.0349716446124764</v>
      </c>
      <c r="J44" s="152">
        <v>0</v>
      </c>
      <c r="K44" s="162">
        <f t="shared" si="24"/>
        <v>0</v>
      </c>
      <c r="L44" s="153">
        <v>122.82</v>
      </c>
      <c r="M44" s="163">
        <f t="shared" si="25"/>
        <v>1.0349716446124764</v>
      </c>
      <c r="N44" s="153">
        <v>408.99059999999974</v>
      </c>
      <c r="O44" s="152">
        <v>2.33</v>
      </c>
      <c r="P44" s="154">
        <v>2.4469649233354339E-2</v>
      </c>
      <c r="Q44" s="360">
        <v>0.99999999999999822</v>
      </c>
      <c r="R44" s="154">
        <v>1.0501995379122015E-2</v>
      </c>
      <c r="S44" s="153">
        <v>122.81999999999978</v>
      </c>
      <c r="T44" s="152" t="s">
        <v>666</v>
      </c>
      <c r="U44" s="152" t="s">
        <v>428</v>
      </c>
      <c r="V44" s="152"/>
      <c r="W44" s="158">
        <v>1</v>
      </c>
      <c r="X44" s="158" t="s">
        <v>470</v>
      </c>
    </row>
    <row r="45" spans="2:24">
      <c r="B45" s="811"/>
      <c r="C45" s="814"/>
      <c r="D45" s="161">
        <v>9</v>
      </c>
      <c r="E45" s="152" t="s">
        <v>689</v>
      </c>
      <c r="F45" s="153">
        <v>254.94700000000003</v>
      </c>
      <c r="G45" s="152">
        <v>171.09</v>
      </c>
      <c r="H45" s="152">
        <v>175.99</v>
      </c>
      <c r="I45" s="162">
        <f t="shared" si="23"/>
        <v>1.0286398971301653</v>
      </c>
      <c r="J45" s="152">
        <v>0</v>
      </c>
      <c r="K45" s="162">
        <f t="shared" si="24"/>
        <v>0</v>
      </c>
      <c r="L45" s="153">
        <v>52.03</v>
      </c>
      <c r="M45" s="163">
        <f t="shared" si="25"/>
        <v>1.0286398971301653</v>
      </c>
      <c r="N45" s="153">
        <v>254.94700000000032</v>
      </c>
      <c r="O45" s="152">
        <v>4.9000000000000004</v>
      </c>
      <c r="P45" s="154">
        <v>2.8639897130165411E-2</v>
      </c>
      <c r="Q45" s="360">
        <v>0</v>
      </c>
      <c r="R45" s="154">
        <v>0</v>
      </c>
      <c r="S45" s="153">
        <v>0</v>
      </c>
      <c r="T45" s="152" t="s">
        <v>666</v>
      </c>
      <c r="U45" s="152" t="s">
        <v>428</v>
      </c>
      <c r="V45" s="152"/>
      <c r="W45" s="158">
        <v>1</v>
      </c>
      <c r="X45" s="158" t="s">
        <v>346</v>
      </c>
    </row>
    <row r="46" spans="2:24">
      <c r="B46" s="812"/>
      <c r="C46" s="815"/>
      <c r="D46" s="161">
        <v>10</v>
      </c>
      <c r="E46" s="152" t="s">
        <v>686</v>
      </c>
      <c r="F46" s="153">
        <v>249.69969999999998</v>
      </c>
      <c r="G46" s="152">
        <v>33.01</v>
      </c>
      <c r="H46" s="152">
        <v>34.64</v>
      </c>
      <c r="I46" s="162">
        <f t="shared" si="23"/>
        <v>1.0493789760678582</v>
      </c>
      <c r="J46" s="152">
        <v>0</v>
      </c>
      <c r="K46" s="162">
        <f t="shared" si="24"/>
        <v>0</v>
      </c>
      <c r="L46" s="153">
        <v>153.19</v>
      </c>
      <c r="M46" s="163">
        <f t="shared" si="25"/>
        <v>1.0493789760678582</v>
      </c>
      <c r="N46" s="153">
        <v>249.69970000000038</v>
      </c>
      <c r="O46" s="152">
        <v>1.63</v>
      </c>
      <c r="P46" s="154">
        <v>4.9378976067858224E-2</v>
      </c>
      <c r="Q46" s="360">
        <v>2.6645352591003757E-15</v>
      </c>
      <c r="R46" s="154">
        <v>8.0719032387166794E-17</v>
      </c>
      <c r="S46" s="153">
        <v>4.0818015634158655E-13</v>
      </c>
      <c r="T46" s="152" t="s">
        <v>666</v>
      </c>
      <c r="U46" s="152" t="s">
        <v>428</v>
      </c>
      <c r="V46" s="152"/>
      <c r="W46" s="158">
        <v>1</v>
      </c>
      <c r="X46" s="158" t="s">
        <v>566</v>
      </c>
    </row>
    <row r="47" spans="2:24">
      <c r="B47" s="810">
        <f t="shared" si="21"/>
        <v>45934</v>
      </c>
      <c r="C47" s="813" t="str">
        <f t="shared" ref="C47" si="27">CHOOSE(WEEKDAY(B47,2),"一","二","三","四","五","六","日")</f>
        <v>六</v>
      </c>
      <c r="D47" s="161">
        <v>1</v>
      </c>
      <c r="E47" s="152" t="s">
        <v>488</v>
      </c>
      <c r="F47" s="153">
        <v>957.9</v>
      </c>
      <c r="G47" s="152">
        <v>2312</v>
      </c>
      <c r="H47" s="152">
        <v>2374</v>
      </c>
      <c r="I47" s="162">
        <f t="shared" si="23"/>
        <v>1.0268166089965398</v>
      </c>
      <c r="J47" s="152">
        <v>0</v>
      </c>
      <c r="K47" s="162">
        <f t="shared" si="24"/>
        <v>0</v>
      </c>
      <c r="L47" s="153">
        <v>15.45</v>
      </c>
      <c r="M47" s="163">
        <f t="shared" si="25"/>
        <v>1.0268166089965398</v>
      </c>
      <c r="N47" s="153">
        <v>957.9</v>
      </c>
      <c r="O47" s="152">
        <v>62</v>
      </c>
      <c r="P47" s="154">
        <v>2.6816608996539794E-2</v>
      </c>
      <c r="Q47" s="360">
        <v>0</v>
      </c>
      <c r="R47" s="154">
        <v>0</v>
      </c>
      <c r="S47" s="153">
        <v>0</v>
      </c>
      <c r="T47" s="152" t="s">
        <v>666</v>
      </c>
      <c r="U47" s="152" t="s">
        <v>487</v>
      </c>
      <c r="V47" s="152" t="s">
        <v>667</v>
      </c>
      <c r="W47" s="158">
        <v>1</v>
      </c>
      <c r="X47" s="158" t="s">
        <v>182</v>
      </c>
    </row>
    <row r="48" spans="2:24">
      <c r="B48" s="811"/>
      <c r="C48" s="814"/>
      <c r="D48" s="161">
        <v>2</v>
      </c>
      <c r="E48" s="152" t="s">
        <v>690</v>
      </c>
      <c r="F48" s="153">
        <v>664.76840000000004</v>
      </c>
      <c r="G48" s="152">
        <v>22.37</v>
      </c>
      <c r="H48" s="152">
        <v>23.43</v>
      </c>
      <c r="I48" s="162">
        <f t="shared" si="23"/>
        <v>1.0473848904783192</v>
      </c>
      <c r="J48" s="152">
        <v>0</v>
      </c>
      <c r="K48" s="162">
        <f t="shared" si="24"/>
        <v>0</v>
      </c>
      <c r="L48" s="153">
        <v>627.14</v>
      </c>
      <c r="M48" s="163">
        <f t="shared" si="25"/>
        <v>1.0473848904783192</v>
      </c>
      <c r="N48" s="153">
        <v>664.76839999999913</v>
      </c>
      <c r="O48" s="152">
        <v>1.06</v>
      </c>
      <c r="P48" s="154">
        <v>4.7384890478319175E-2</v>
      </c>
      <c r="Q48" s="360">
        <v>0</v>
      </c>
      <c r="R48" s="154">
        <v>0</v>
      </c>
      <c r="S48" s="153">
        <v>0</v>
      </c>
      <c r="T48" s="152" t="s">
        <v>666</v>
      </c>
      <c r="U48" s="152" t="s">
        <v>428</v>
      </c>
      <c r="V48" s="152"/>
      <c r="W48" s="158">
        <v>1</v>
      </c>
      <c r="X48" s="158" t="s">
        <v>282</v>
      </c>
    </row>
    <row r="49" spans="2:24">
      <c r="B49" s="811"/>
      <c r="C49" s="814"/>
      <c r="D49" s="161">
        <v>3</v>
      </c>
      <c r="E49" s="152" t="s">
        <v>473</v>
      </c>
      <c r="F49" s="153">
        <v>631.48</v>
      </c>
      <c r="G49" s="152">
        <v>193.93</v>
      </c>
      <c r="H49" s="152">
        <v>197.93</v>
      </c>
      <c r="I49" s="162">
        <f t="shared" si="23"/>
        <v>1.02062599907183</v>
      </c>
      <c r="J49" s="152">
        <v>0</v>
      </c>
      <c r="K49" s="162">
        <f t="shared" si="24"/>
        <v>0</v>
      </c>
      <c r="L49" s="153">
        <v>157.87</v>
      </c>
      <c r="M49" s="163">
        <f t="shared" si="25"/>
        <v>1.02062599907183</v>
      </c>
      <c r="N49" s="153">
        <v>631.48</v>
      </c>
      <c r="O49" s="152">
        <v>4</v>
      </c>
      <c r="P49" s="154">
        <v>2.0625999071830041E-2</v>
      </c>
      <c r="Q49" s="360">
        <v>0</v>
      </c>
      <c r="R49" s="154">
        <v>0</v>
      </c>
      <c r="S49" s="153">
        <v>0</v>
      </c>
      <c r="T49" s="152" t="s">
        <v>666</v>
      </c>
      <c r="U49" s="152" t="s">
        <v>428</v>
      </c>
      <c r="V49" s="152"/>
      <c r="W49" s="158">
        <v>1</v>
      </c>
      <c r="X49" s="158" t="s">
        <v>467</v>
      </c>
    </row>
    <row r="50" spans="2:24">
      <c r="B50" s="811"/>
      <c r="C50" s="814"/>
      <c r="D50" s="161">
        <v>4</v>
      </c>
      <c r="E50" s="152" t="s">
        <v>475</v>
      </c>
      <c r="F50" s="153">
        <v>457.30579999999998</v>
      </c>
      <c r="G50" s="152">
        <v>48.73</v>
      </c>
      <c r="H50" s="152">
        <v>50.9</v>
      </c>
      <c r="I50" s="162">
        <f t="shared" si="23"/>
        <v>1.0445310896778166</v>
      </c>
      <c r="J50" s="152">
        <v>0</v>
      </c>
      <c r="K50" s="162">
        <f t="shared" si="24"/>
        <v>0</v>
      </c>
      <c r="L50" s="153">
        <v>210.74</v>
      </c>
      <c r="M50" s="163">
        <f t="shared" si="25"/>
        <v>1.0445310896778166</v>
      </c>
      <c r="N50" s="153">
        <v>457.30580000000037</v>
      </c>
      <c r="O50" s="152">
        <v>2.17</v>
      </c>
      <c r="P50" s="154">
        <v>4.4531089677816542E-2</v>
      </c>
      <c r="Q50" s="360">
        <v>0</v>
      </c>
      <c r="R50" s="154">
        <v>0</v>
      </c>
      <c r="S50" s="153">
        <v>0</v>
      </c>
      <c r="T50" s="152" t="s">
        <v>666</v>
      </c>
      <c r="U50" s="152" t="s">
        <v>428</v>
      </c>
      <c r="V50" s="152"/>
      <c r="W50" s="158">
        <v>1</v>
      </c>
      <c r="X50" s="158" t="s">
        <v>346</v>
      </c>
    </row>
    <row r="51" spans="2:24">
      <c r="B51" s="811"/>
      <c r="C51" s="814"/>
      <c r="D51" s="161">
        <v>5</v>
      </c>
      <c r="E51" s="152" t="s">
        <v>691</v>
      </c>
      <c r="F51" s="153">
        <v>396.89160000000004</v>
      </c>
      <c r="G51" s="152">
        <v>17.5</v>
      </c>
      <c r="H51" s="152">
        <v>18.239999999999998</v>
      </c>
      <c r="I51" s="162">
        <f t="shared" si="23"/>
        <v>1.0422857142857143</v>
      </c>
      <c r="J51" s="152">
        <v>0</v>
      </c>
      <c r="K51" s="162">
        <f t="shared" si="24"/>
        <v>0</v>
      </c>
      <c r="L51" s="153">
        <v>536.34</v>
      </c>
      <c r="M51" s="163">
        <f t="shared" si="25"/>
        <v>1.0422857142857143</v>
      </c>
      <c r="N51" s="153">
        <v>396.89159999999919</v>
      </c>
      <c r="O51" s="152">
        <v>0.74</v>
      </c>
      <c r="P51" s="154">
        <v>4.2285714285714288E-2</v>
      </c>
      <c r="Q51" s="360">
        <v>-1.5543122344752192E-15</v>
      </c>
      <c r="R51" s="154">
        <v>-8.8817841970012528E-17</v>
      </c>
      <c r="S51" s="153">
        <v>-8.3363982383843907E-13</v>
      </c>
      <c r="T51" s="152" t="s">
        <v>666</v>
      </c>
      <c r="U51" s="152" t="s">
        <v>428</v>
      </c>
      <c r="V51" s="152"/>
      <c r="W51" s="158">
        <v>1</v>
      </c>
      <c r="X51" s="158" t="s">
        <v>286</v>
      </c>
    </row>
    <row r="52" spans="2:24">
      <c r="B52" s="811"/>
      <c r="C52" s="814"/>
      <c r="D52" s="161">
        <v>6</v>
      </c>
      <c r="E52" s="152" t="s">
        <v>479</v>
      </c>
      <c r="F52" s="153">
        <v>328.76890000000003</v>
      </c>
      <c r="G52" s="152">
        <v>635.29999999999995</v>
      </c>
      <c r="H52" s="152">
        <v>633.34</v>
      </c>
      <c r="I52" s="162">
        <f t="shared" si="23"/>
        <v>0.99691484338107994</v>
      </c>
      <c r="J52" s="152">
        <v>13.04</v>
      </c>
      <c r="K52" s="162">
        <f t="shared" si="24"/>
        <v>2.0525735872815993E-2</v>
      </c>
      <c r="L52" s="153">
        <v>147.43</v>
      </c>
      <c r="M52" s="163">
        <f t="shared" si="25"/>
        <v>1.0174405792538959</v>
      </c>
      <c r="N52" s="153">
        <v>1633.5244000000062</v>
      </c>
      <c r="O52" s="152">
        <v>2.23</v>
      </c>
      <c r="P52" s="154">
        <v>3.5101526837714469E-3</v>
      </c>
      <c r="Q52" s="360">
        <v>8.8500000000000405</v>
      </c>
      <c r="R52" s="154">
        <v>1.3930426570124416E-2</v>
      </c>
      <c r="S52" s="153">
        <v>1304.7555000000061</v>
      </c>
      <c r="T52" s="152" t="s">
        <v>666</v>
      </c>
      <c r="U52" s="152" t="s">
        <v>478</v>
      </c>
      <c r="V52" s="152" t="s">
        <v>678</v>
      </c>
      <c r="W52" s="158">
        <v>1</v>
      </c>
      <c r="X52" s="158" t="s">
        <v>467</v>
      </c>
    </row>
    <row r="53" spans="2:24">
      <c r="B53" s="811"/>
      <c r="C53" s="814"/>
      <c r="D53" s="161">
        <v>7</v>
      </c>
      <c r="E53" s="152" t="s">
        <v>569</v>
      </c>
      <c r="F53" s="153">
        <v>327.64459999999997</v>
      </c>
      <c r="G53" s="152">
        <v>86.97</v>
      </c>
      <c r="H53" s="152">
        <v>87.88</v>
      </c>
      <c r="I53" s="162">
        <f t="shared" si="23"/>
        <v>1.0104633781763825</v>
      </c>
      <c r="J53" s="152">
        <v>0</v>
      </c>
      <c r="K53" s="162">
        <f t="shared" si="24"/>
        <v>0</v>
      </c>
      <c r="L53" s="153">
        <v>368.14</v>
      </c>
      <c r="M53" s="163">
        <f t="shared" si="25"/>
        <v>1.0104633781763825</v>
      </c>
      <c r="N53" s="153">
        <v>335.00739999999871</v>
      </c>
      <c r="O53" s="152">
        <v>0.89</v>
      </c>
      <c r="P53" s="154">
        <v>1.0233413820857767E-2</v>
      </c>
      <c r="Q53" s="360">
        <v>1.9999999999996576E-2</v>
      </c>
      <c r="R53" s="154">
        <v>2.2996435552485428E-4</v>
      </c>
      <c r="S53" s="153">
        <v>7.3627999999987397</v>
      </c>
      <c r="T53" s="152" t="s">
        <v>666</v>
      </c>
      <c r="U53" s="152" t="s">
        <v>428</v>
      </c>
      <c r="V53" s="152"/>
      <c r="W53" s="158">
        <v>1</v>
      </c>
      <c r="X53" s="158" t="s">
        <v>308</v>
      </c>
    </row>
    <row r="54" spans="2:24">
      <c r="B54" s="811"/>
      <c r="C54" s="814"/>
      <c r="D54" s="161">
        <v>8</v>
      </c>
      <c r="E54" s="152" t="s">
        <v>671</v>
      </c>
      <c r="F54" s="153">
        <v>325.8</v>
      </c>
      <c r="G54" s="152">
        <v>205.38</v>
      </c>
      <c r="H54" s="152">
        <v>205.53</v>
      </c>
      <c r="I54" s="162">
        <f t="shared" si="23"/>
        <v>1.0007303534910896</v>
      </c>
      <c r="J54" s="152">
        <v>3.1</v>
      </c>
      <c r="K54" s="162">
        <f t="shared" si="24"/>
        <v>1.5093972149186874E-2</v>
      </c>
      <c r="L54" s="153">
        <v>144.80000000000001</v>
      </c>
      <c r="M54" s="163">
        <f t="shared" si="25"/>
        <v>1.0158243256402766</v>
      </c>
      <c r="N54" s="153">
        <v>470.6</v>
      </c>
      <c r="O54" s="152">
        <v>2.25</v>
      </c>
      <c r="P54" s="154">
        <v>1.0955302366345312E-2</v>
      </c>
      <c r="Q54" s="360">
        <v>1</v>
      </c>
      <c r="R54" s="154">
        <v>4.8690232739312493E-3</v>
      </c>
      <c r="S54" s="153">
        <v>144.80000000000001</v>
      </c>
      <c r="T54" s="152" t="s">
        <v>666</v>
      </c>
      <c r="U54" s="152" t="s">
        <v>428</v>
      </c>
      <c r="V54" s="152"/>
      <c r="W54" s="158">
        <v>1</v>
      </c>
      <c r="X54" s="158" t="s">
        <v>467</v>
      </c>
    </row>
    <row r="55" spans="2:24">
      <c r="B55" s="811"/>
      <c r="C55" s="814"/>
      <c r="D55" s="161">
        <v>9</v>
      </c>
      <c r="E55" s="152" t="s">
        <v>471</v>
      </c>
      <c r="F55" s="153">
        <v>323.01659999999998</v>
      </c>
      <c r="G55" s="152">
        <v>73.69</v>
      </c>
      <c r="H55" s="152">
        <v>76.42</v>
      </c>
      <c r="I55" s="162">
        <f t="shared" si="23"/>
        <v>1.0370470891572805</v>
      </c>
      <c r="J55" s="152">
        <v>0</v>
      </c>
      <c r="K55" s="162">
        <f t="shared" si="24"/>
        <v>0</v>
      </c>
      <c r="L55" s="153">
        <v>122.82</v>
      </c>
      <c r="M55" s="163">
        <f t="shared" si="25"/>
        <v>1.0370470891572805</v>
      </c>
      <c r="N55" s="153">
        <v>335.29860000000048</v>
      </c>
      <c r="O55" s="152">
        <v>2.63</v>
      </c>
      <c r="P55" s="154">
        <v>3.5690052924413081E-2</v>
      </c>
      <c r="Q55" s="360">
        <v>0.10000000000000409</v>
      </c>
      <c r="R55" s="154">
        <v>1.357036232867473E-3</v>
      </c>
      <c r="S55" s="153">
        <v>12.282000000000501</v>
      </c>
      <c r="T55" s="152" t="s">
        <v>666</v>
      </c>
      <c r="U55" s="152" t="s">
        <v>428</v>
      </c>
      <c r="V55" s="152"/>
      <c r="W55" s="158">
        <v>1</v>
      </c>
      <c r="X55" s="158" t="s">
        <v>470</v>
      </c>
    </row>
    <row r="56" spans="2:24">
      <c r="B56" s="812"/>
      <c r="C56" s="815"/>
      <c r="D56" s="161">
        <v>10</v>
      </c>
      <c r="E56" s="152" t="s">
        <v>485</v>
      </c>
      <c r="F56" s="153">
        <v>263.21999999999997</v>
      </c>
      <c r="G56" s="152">
        <v>4430</v>
      </c>
      <c r="H56" s="152">
        <v>4644</v>
      </c>
      <c r="I56" s="162">
        <f t="shared" si="23"/>
        <v>1.0483069977426636</v>
      </c>
      <c r="J56" s="152">
        <v>0</v>
      </c>
      <c r="K56" s="162">
        <f t="shared" si="24"/>
        <v>0</v>
      </c>
      <c r="L56" s="153">
        <v>1.23</v>
      </c>
      <c r="M56" s="163">
        <f t="shared" si="25"/>
        <v>1.0483069977426636</v>
      </c>
      <c r="N56" s="153">
        <v>263.21999999999997</v>
      </c>
      <c r="O56" s="152">
        <v>214</v>
      </c>
      <c r="P56" s="154">
        <v>4.8306997742663657E-2</v>
      </c>
      <c r="Q56" s="360">
        <v>0</v>
      </c>
      <c r="R56" s="154">
        <v>0</v>
      </c>
      <c r="S56" s="153">
        <v>0</v>
      </c>
      <c r="T56" s="152" t="s">
        <v>666</v>
      </c>
      <c r="U56" s="152" t="s">
        <v>478</v>
      </c>
      <c r="V56" s="152" t="s">
        <v>669</v>
      </c>
      <c r="W56" s="158">
        <v>1</v>
      </c>
      <c r="X56" s="158" t="s">
        <v>346</v>
      </c>
    </row>
    <row r="57" spans="2:24">
      <c r="B57" s="810">
        <f t="shared" si="21"/>
        <v>45935</v>
      </c>
      <c r="C57" s="813" t="str">
        <f t="shared" ref="C57" si="28">CHOOSE(WEEKDAY(B57,2),"一","二","三","四","五","六","日")</f>
        <v>日</v>
      </c>
      <c r="D57" s="161">
        <v>1</v>
      </c>
      <c r="E57" s="152" t="s">
        <v>523</v>
      </c>
      <c r="F57" s="153">
        <v>689.87099999999998</v>
      </c>
      <c r="G57" s="152">
        <v>783.84</v>
      </c>
      <c r="H57" s="152">
        <v>765.65</v>
      </c>
      <c r="I57" s="162">
        <f t="shared" si="23"/>
        <v>0.97679373341498255</v>
      </c>
      <c r="J57" s="152">
        <v>51.6</v>
      </c>
      <c r="K57" s="162">
        <f t="shared" si="24"/>
        <v>6.5829761175750151E-2</v>
      </c>
      <c r="L57" s="153">
        <v>51.87</v>
      </c>
      <c r="M57" s="163">
        <f t="shared" si="25"/>
        <v>1.0426234945907327</v>
      </c>
      <c r="N57" s="153">
        <v>1732.9766999999983</v>
      </c>
      <c r="O57" s="152">
        <v>13.3</v>
      </c>
      <c r="P57" s="154">
        <v>1.6967748520106143E-2</v>
      </c>
      <c r="Q57" s="253">
        <v>20.109999999999967</v>
      </c>
      <c r="R57" s="154">
        <v>2.5655746070626616E-2</v>
      </c>
      <c r="S57" s="153">
        <v>1043.1056999999983</v>
      </c>
      <c r="T57" s="152" t="s">
        <v>666</v>
      </c>
      <c r="U57" s="152" t="s">
        <v>428</v>
      </c>
      <c r="V57" s="152"/>
      <c r="W57" s="158">
        <v>1</v>
      </c>
      <c r="X57" s="158" t="s">
        <v>346</v>
      </c>
    </row>
    <row r="58" spans="2:24">
      <c r="B58" s="811"/>
      <c r="C58" s="814"/>
      <c r="D58" s="161">
        <v>2</v>
      </c>
      <c r="E58" s="152" t="s">
        <v>475</v>
      </c>
      <c r="F58" s="153">
        <v>684.90499999999997</v>
      </c>
      <c r="G58" s="152">
        <v>71.849999999999994</v>
      </c>
      <c r="H58" s="152">
        <v>75.099999999999994</v>
      </c>
      <c r="I58" s="162">
        <f t="shared" si="23"/>
        <v>1.0452331245650661</v>
      </c>
      <c r="J58" s="152">
        <v>0</v>
      </c>
      <c r="K58" s="162">
        <f t="shared" si="24"/>
        <v>0</v>
      </c>
      <c r="L58" s="153">
        <v>210.74</v>
      </c>
      <c r="M58" s="163">
        <f t="shared" si="25"/>
        <v>1.0452331245650661</v>
      </c>
      <c r="N58" s="153">
        <v>684.90499999999997</v>
      </c>
      <c r="O58" s="152">
        <v>3.25</v>
      </c>
      <c r="P58" s="154">
        <v>4.5233124565066112E-2</v>
      </c>
      <c r="Q58" s="253">
        <v>0</v>
      </c>
      <c r="R58" s="154">
        <v>0</v>
      </c>
      <c r="S58" s="153">
        <v>0</v>
      </c>
      <c r="T58" s="152" t="s">
        <v>666</v>
      </c>
      <c r="U58" s="152" t="s">
        <v>428</v>
      </c>
      <c r="V58" s="152"/>
      <c r="W58" s="158">
        <v>1</v>
      </c>
      <c r="X58" s="158" t="s">
        <v>346</v>
      </c>
    </row>
    <row r="59" spans="2:24">
      <c r="B59" s="811"/>
      <c r="C59" s="814"/>
      <c r="D59" s="161">
        <v>3</v>
      </c>
      <c r="E59" s="152" t="s">
        <v>502</v>
      </c>
      <c r="F59" s="153">
        <v>682.70400000000006</v>
      </c>
      <c r="G59" s="152">
        <v>92.24</v>
      </c>
      <c r="H59" s="152">
        <v>95.67</v>
      </c>
      <c r="I59" s="162">
        <f t="shared" si="23"/>
        <v>1.0371856027753688</v>
      </c>
      <c r="J59" s="152">
        <v>0</v>
      </c>
      <c r="K59" s="162">
        <f t="shared" si="24"/>
        <v>0</v>
      </c>
      <c r="L59" s="153">
        <v>426.69</v>
      </c>
      <c r="M59" s="163">
        <f t="shared" si="25"/>
        <v>1.0371856027753688</v>
      </c>
      <c r="N59" s="153">
        <v>1463.5467000000028</v>
      </c>
      <c r="O59" s="152">
        <v>1.6</v>
      </c>
      <c r="P59" s="154">
        <v>1.7346053772766698E-2</v>
      </c>
      <c r="Q59" s="253">
        <v>1.8300000000000067</v>
      </c>
      <c r="R59" s="154">
        <v>1.9839549002601983E-2</v>
      </c>
      <c r="S59" s="153">
        <v>780.84270000000288</v>
      </c>
      <c r="T59" s="152" t="s">
        <v>666</v>
      </c>
      <c r="U59" s="152" t="s">
        <v>428</v>
      </c>
      <c r="V59" s="152"/>
      <c r="W59" s="158">
        <v>1</v>
      </c>
      <c r="X59" s="158" t="s">
        <v>501</v>
      </c>
    </row>
    <row r="60" spans="2:24">
      <c r="B60" s="811"/>
      <c r="C60" s="814"/>
      <c r="D60" s="161">
        <v>4</v>
      </c>
      <c r="E60" s="152" t="s">
        <v>471</v>
      </c>
      <c r="F60" s="153">
        <v>552.68999999999994</v>
      </c>
      <c r="G60" s="152">
        <v>92.29</v>
      </c>
      <c r="H60" s="152">
        <v>96.79</v>
      </c>
      <c r="I60" s="162">
        <f t="shared" si="23"/>
        <v>1.0487593455412287</v>
      </c>
      <c r="J60" s="152">
        <v>0</v>
      </c>
      <c r="K60" s="162">
        <f t="shared" si="24"/>
        <v>0</v>
      </c>
      <c r="L60" s="153">
        <v>122.82</v>
      </c>
      <c r="M60" s="163">
        <f t="shared" si="25"/>
        <v>1.0487593455412287</v>
      </c>
      <c r="N60" s="153">
        <v>552.68999999999994</v>
      </c>
      <c r="O60" s="152">
        <v>4.5</v>
      </c>
      <c r="P60" s="154">
        <v>4.8759345541228731E-2</v>
      </c>
      <c r="Q60" s="253">
        <v>0</v>
      </c>
      <c r="R60" s="154">
        <v>0</v>
      </c>
      <c r="S60" s="153">
        <v>0</v>
      </c>
      <c r="T60" s="152" t="s">
        <v>666</v>
      </c>
      <c r="U60" s="152" t="s">
        <v>428</v>
      </c>
      <c r="V60" s="152"/>
      <c r="W60" s="158">
        <v>1</v>
      </c>
      <c r="X60" s="158" t="s">
        <v>470</v>
      </c>
    </row>
    <row r="61" spans="2:24">
      <c r="B61" s="811"/>
      <c r="C61" s="814"/>
      <c r="D61" s="161">
        <v>5</v>
      </c>
      <c r="E61" s="152" t="s">
        <v>488</v>
      </c>
      <c r="F61" s="153">
        <v>540.75</v>
      </c>
      <c r="G61" s="152">
        <v>2448</v>
      </c>
      <c r="H61" s="152">
        <v>2483</v>
      </c>
      <c r="I61" s="162">
        <f t="shared" si="23"/>
        <v>1.014297385620915</v>
      </c>
      <c r="J61" s="152">
        <v>0</v>
      </c>
      <c r="K61" s="162">
        <f t="shared" si="24"/>
        <v>0</v>
      </c>
      <c r="L61" s="153">
        <v>15.45</v>
      </c>
      <c r="M61" s="163">
        <f t="shared" si="25"/>
        <v>1.014297385620915</v>
      </c>
      <c r="N61" s="153">
        <v>540.75</v>
      </c>
      <c r="O61" s="152">
        <v>35</v>
      </c>
      <c r="P61" s="154">
        <v>1.4297385620915032E-2</v>
      </c>
      <c r="Q61" s="253">
        <v>0</v>
      </c>
      <c r="R61" s="154">
        <v>0</v>
      </c>
      <c r="S61" s="153">
        <v>0</v>
      </c>
      <c r="T61" s="152" t="s">
        <v>666</v>
      </c>
      <c r="U61" s="152" t="s">
        <v>487</v>
      </c>
      <c r="V61" s="152" t="s">
        <v>667</v>
      </c>
      <c r="W61" s="158">
        <v>1</v>
      </c>
      <c r="X61" s="158" t="s">
        <v>182</v>
      </c>
    </row>
    <row r="62" spans="2:24">
      <c r="B62" s="811"/>
      <c r="C62" s="814"/>
      <c r="D62" s="161">
        <v>6</v>
      </c>
      <c r="E62" s="152" t="s">
        <v>479</v>
      </c>
      <c r="F62" s="153">
        <v>449.66149999999999</v>
      </c>
      <c r="G62" s="152">
        <v>742.32</v>
      </c>
      <c r="H62" s="152">
        <v>747.17</v>
      </c>
      <c r="I62" s="162">
        <f t="shared" si="23"/>
        <v>1.0065335704278477</v>
      </c>
      <c r="J62" s="152">
        <v>15.1</v>
      </c>
      <c r="K62" s="162">
        <f t="shared" si="24"/>
        <v>2.034163164134066E-2</v>
      </c>
      <c r="L62" s="153">
        <v>147.43</v>
      </c>
      <c r="M62" s="163">
        <f t="shared" si="25"/>
        <v>1.0268752020691885</v>
      </c>
      <c r="N62" s="153">
        <v>2941.2284999999902</v>
      </c>
      <c r="O62" s="152">
        <v>3.05</v>
      </c>
      <c r="P62" s="154">
        <v>4.1087401659661597E-3</v>
      </c>
      <c r="Q62" s="253">
        <v>16.899999999999931</v>
      </c>
      <c r="R62" s="154">
        <v>2.2766461903222235E-2</v>
      </c>
      <c r="S62" s="153">
        <v>2491.56699999999</v>
      </c>
      <c r="T62" s="152" t="s">
        <v>666</v>
      </c>
      <c r="U62" s="152" t="s">
        <v>478</v>
      </c>
      <c r="V62" s="152" t="s">
        <v>678</v>
      </c>
      <c r="W62" s="158">
        <v>1</v>
      </c>
      <c r="X62" s="158" t="s">
        <v>467</v>
      </c>
    </row>
    <row r="63" spans="2:24">
      <c r="B63" s="811"/>
      <c r="C63" s="814"/>
      <c r="D63" s="161">
        <v>7</v>
      </c>
      <c r="E63" s="152" t="s">
        <v>525</v>
      </c>
      <c r="F63" s="153">
        <v>412.45929999999998</v>
      </c>
      <c r="G63" s="152">
        <v>136.32</v>
      </c>
      <c r="H63" s="152">
        <v>136.49</v>
      </c>
      <c r="I63" s="162">
        <f t="shared" si="23"/>
        <v>1.0012470657276997</v>
      </c>
      <c r="J63" s="152">
        <v>2.7</v>
      </c>
      <c r="K63" s="162">
        <f t="shared" si="24"/>
        <v>1.9806338028169015E-2</v>
      </c>
      <c r="L63" s="153">
        <v>160.49</v>
      </c>
      <c r="M63" s="163">
        <f t="shared" si="25"/>
        <v>1.0210534037558685</v>
      </c>
      <c r="N63" s="153">
        <v>460.60630000000077</v>
      </c>
      <c r="O63" s="152">
        <v>2.57</v>
      </c>
      <c r="P63" s="154">
        <v>1.8852699530516433E-2</v>
      </c>
      <c r="Q63" s="253">
        <v>0.30000000000000471</v>
      </c>
      <c r="R63" s="154">
        <v>2.2007042253521475E-3</v>
      </c>
      <c r="S63" s="153">
        <v>48.147000000000759</v>
      </c>
      <c r="T63" s="152" t="s">
        <v>666</v>
      </c>
      <c r="U63" s="152" t="s">
        <v>428</v>
      </c>
      <c r="V63" s="152"/>
      <c r="W63" s="158">
        <v>1</v>
      </c>
      <c r="X63" s="158" t="s">
        <v>308</v>
      </c>
    </row>
    <row r="64" spans="2:24">
      <c r="B64" s="811"/>
      <c r="C64" s="814"/>
      <c r="D64" s="161">
        <v>8</v>
      </c>
      <c r="E64" s="152" t="s">
        <v>692</v>
      </c>
      <c r="F64" s="153">
        <v>386.07679999999999</v>
      </c>
      <c r="G64" s="152">
        <v>585.73</v>
      </c>
      <c r="H64" s="152">
        <v>586.70000000000005</v>
      </c>
      <c r="I64" s="162">
        <f t="shared" si="23"/>
        <v>1.0016560531302818</v>
      </c>
      <c r="J64" s="152">
        <v>3.25</v>
      </c>
      <c r="K64" s="162">
        <f t="shared" si="24"/>
        <v>5.5486316220784322E-3</v>
      </c>
      <c r="L64" s="153">
        <v>127.84</v>
      </c>
      <c r="M64" s="163">
        <f t="shared" si="25"/>
        <v>1.0072046847523604</v>
      </c>
      <c r="N64" s="153">
        <v>539.48480000000347</v>
      </c>
      <c r="O64" s="152">
        <v>3.02</v>
      </c>
      <c r="P64" s="154">
        <v>5.1559592303621121E-3</v>
      </c>
      <c r="Q64" s="253">
        <v>1.2000000000000273</v>
      </c>
      <c r="R64" s="154">
        <v>2.0487255219982367E-3</v>
      </c>
      <c r="S64" s="153">
        <v>153.40800000000348</v>
      </c>
      <c r="T64" s="152" t="s">
        <v>666</v>
      </c>
      <c r="U64" s="152" t="s">
        <v>428</v>
      </c>
      <c r="V64" s="152"/>
      <c r="W64" s="158">
        <v>1</v>
      </c>
      <c r="X64" s="158" t="s">
        <v>467</v>
      </c>
    </row>
    <row r="65" spans="2:24">
      <c r="B65" s="811"/>
      <c r="C65" s="814"/>
      <c r="D65" s="161">
        <v>9</v>
      </c>
      <c r="E65" s="152" t="s">
        <v>548</v>
      </c>
      <c r="F65" s="153">
        <v>355.48799999999994</v>
      </c>
      <c r="G65" s="152">
        <v>30.05</v>
      </c>
      <c r="H65" s="152">
        <v>31.45</v>
      </c>
      <c r="I65" s="162">
        <f t="shared" si="23"/>
        <v>1.0465890183028286</v>
      </c>
      <c r="J65" s="152">
        <v>0</v>
      </c>
      <c r="K65" s="162">
        <f t="shared" si="24"/>
        <v>0</v>
      </c>
      <c r="L65" s="153">
        <v>253.92</v>
      </c>
      <c r="M65" s="163">
        <f t="shared" si="25"/>
        <v>1.0465890183028286</v>
      </c>
      <c r="N65" s="153">
        <v>355.4879999999996</v>
      </c>
      <c r="O65" s="152">
        <v>1.4</v>
      </c>
      <c r="P65" s="154">
        <v>4.6589018302828612E-2</v>
      </c>
      <c r="Q65" s="253">
        <v>0</v>
      </c>
      <c r="R65" s="154">
        <v>0</v>
      </c>
      <c r="S65" s="153">
        <v>0</v>
      </c>
      <c r="T65" s="152" t="s">
        <v>666</v>
      </c>
      <c r="U65" s="152" t="s">
        <v>428</v>
      </c>
      <c r="V65" s="152"/>
      <c r="W65" s="158">
        <v>1</v>
      </c>
      <c r="X65" s="158" t="s">
        <v>298</v>
      </c>
    </row>
    <row r="66" spans="2:24">
      <c r="B66" s="812"/>
      <c r="C66" s="815"/>
      <c r="D66" s="161">
        <v>10</v>
      </c>
      <c r="E66" s="152" t="s">
        <v>483</v>
      </c>
      <c r="F66" s="153">
        <v>316.79999999999995</v>
      </c>
      <c r="G66" s="152">
        <v>96.92</v>
      </c>
      <c r="H66" s="152">
        <v>100.22</v>
      </c>
      <c r="I66" s="162">
        <f t="shared" si="23"/>
        <v>1.0340486999587288</v>
      </c>
      <c r="J66" s="152">
        <v>0</v>
      </c>
      <c r="K66" s="162">
        <f t="shared" si="24"/>
        <v>0</v>
      </c>
      <c r="L66" s="153">
        <v>96</v>
      </c>
      <c r="M66" s="163">
        <f t="shared" si="25"/>
        <v>1.0340486999587288</v>
      </c>
      <c r="N66" s="153">
        <v>316.79999999999973</v>
      </c>
      <c r="O66" s="152">
        <v>3.3</v>
      </c>
      <c r="P66" s="154">
        <v>3.4048699958728848E-2</v>
      </c>
      <c r="Q66" s="253">
        <v>0</v>
      </c>
      <c r="R66" s="154">
        <v>0</v>
      </c>
      <c r="S66" s="153">
        <v>0</v>
      </c>
      <c r="T66" s="152" t="s">
        <v>666</v>
      </c>
      <c r="U66" s="152" t="s">
        <v>478</v>
      </c>
      <c r="V66" s="152"/>
      <c r="W66" s="158">
        <v>1</v>
      </c>
      <c r="X66" s="158" t="s">
        <v>306</v>
      </c>
    </row>
    <row r="67" spans="2:24">
      <c r="B67" s="810">
        <f t="shared" ref="B67:B107" si="29">B57+1</f>
        <v>45936</v>
      </c>
      <c r="C67" s="813" t="str">
        <f t="shared" ref="C67" si="30">CHOOSE(WEEKDAY(B67,2),"一","二","三","四","五","六","日")</f>
        <v>一</v>
      </c>
      <c r="D67" s="161">
        <v>1</v>
      </c>
      <c r="E67" s="152" t="s">
        <v>471</v>
      </c>
      <c r="F67" s="153">
        <v>859.74</v>
      </c>
      <c r="G67" s="152">
        <v>161.34</v>
      </c>
      <c r="H67" s="152">
        <v>168.4</v>
      </c>
      <c r="I67" s="162">
        <f t="shared" si="23"/>
        <v>1.0437585223751085</v>
      </c>
      <c r="J67" s="152">
        <v>0</v>
      </c>
      <c r="K67" s="162">
        <f t="shared" si="24"/>
        <v>0</v>
      </c>
      <c r="L67" s="153">
        <v>122.82</v>
      </c>
      <c r="M67" s="163">
        <f t="shared" si="25"/>
        <v>1.0437585223751085</v>
      </c>
      <c r="N67" s="153">
        <v>867.10920000000021</v>
      </c>
      <c r="O67" s="152">
        <v>7</v>
      </c>
      <c r="P67" s="154">
        <v>4.3386636915829925E-2</v>
      </c>
      <c r="Q67" s="253">
        <v>6.0000000000002274E-2</v>
      </c>
      <c r="R67" s="154">
        <v>3.7188545927855602E-4</v>
      </c>
      <c r="S67" s="153">
        <v>7.3692000000002791</v>
      </c>
      <c r="T67" s="152" t="s">
        <v>666</v>
      </c>
      <c r="U67" s="152" t="s">
        <v>428</v>
      </c>
      <c r="V67" s="152"/>
      <c r="W67" s="158">
        <v>1</v>
      </c>
      <c r="X67" s="158" t="s">
        <v>470</v>
      </c>
    </row>
    <row r="68" spans="2:24">
      <c r="B68" s="811"/>
      <c r="C68" s="814"/>
      <c r="D68" s="161">
        <v>2</v>
      </c>
      <c r="E68" s="152" t="s">
        <v>457</v>
      </c>
      <c r="F68" s="153">
        <v>819.7944</v>
      </c>
      <c r="G68" s="152">
        <v>10660</v>
      </c>
      <c r="H68" s="152">
        <v>9684.31</v>
      </c>
      <c r="I68" s="162">
        <f t="shared" si="23"/>
        <v>0.90847185741088177</v>
      </c>
      <c r="J68" s="152">
        <v>2000</v>
      </c>
      <c r="K68" s="162">
        <f t="shared" si="24"/>
        <v>0.18761726078799248</v>
      </c>
      <c r="L68" s="153">
        <v>2.83</v>
      </c>
      <c r="M68" s="163">
        <f>(H68+J68)/G68</f>
        <v>1.0960891181988743</v>
      </c>
      <c r="N68" s="153">
        <v>2898.7972999999988</v>
      </c>
      <c r="O68" s="152">
        <v>289.68</v>
      </c>
      <c r="P68" s="154">
        <v>2.7174484052532834E-2</v>
      </c>
      <c r="Q68" s="253">
        <v>734.62999999999943</v>
      </c>
      <c r="R68" s="154">
        <v>6.8914634146341414E-2</v>
      </c>
      <c r="S68" s="153">
        <v>2079.0028999999986</v>
      </c>
      <c r="T68" s="152" t="s">
        <v>666</v>
      </c>
      <c r="U68" s="152" t="s">
        <v>693</v>
      </c>
      <c r="V68" s="152"/>
      <c r="W68" s="158">
        <v>1</v>
      </c>
      <c r="X68" s="158" t="s">
        <v>292</v>
      </c>
    </row>
    <row r="69" spans="2:24">
      <c r="B69" s="811"/>
      <c r="C69" s="814"/>
      <c r="D69" s="161">
        <v>3</v>
      </c>
      <c r="E69" s="152" t="s">
        <v>479</v>
      </c>
      <c r="F69" s="153">
        <v>542.54240000000004</v>
      </c>
      <c r="G69" s="152">
        <v>966.87</v>
      </c>
      <c r="H69" s="152">
        <v>963.96</v>
      </c>
      <c r="I69" s="162">
        <f t="shared" si="23"/>
        <v>0.99699028824971303</v>
      </c>
      <c r="J69" s="152">
        <v>23.96</v>
      </c>
      <c r="K69" s="162">
        <f t="shared" si="24"/>
        <v>2.4780994342569321E-2</v>
      </c>
      <c r="L69" s="153">
        <v>147.43</v>
      </c>
      <c r="M69" s="163">
        <f t="shared" ref="M69:M132" si="31">(H69+J69)/G69</f>
        <v>1.0217712825922824</v>
      </c>
      <c r="N69" s="153">
        <v>3103.4015000000104</v>
      </c>
      <c r="O69" s="152">
        <v>3.68</v>
      </c>
      <c r="P69" s="154">
        <v>3.8060959591258393E-3</v>
      </c>
      <c r="Q69" s="253">
        <v>17.370000000000068</v>
      </c>
      <c r="R69" s="154">
        <v>1.7965186633156546E-2</v>
      </c>
      <c r="S69" s="153">
        <v>2560.8591000000101</v>
      </c>
      <c r="T69" s="152" t="s">
        <v>666</v>
      </c>
      <c r="U69" s="152" t="s">
        <v>478</v>
      </c>
      <c r="V69" s="152" t="s">
        <v>678</v>
      </c>
      <c r="W69" s="158">
        <v>1</v>
      </c>
      <c r="X69" s="158" t="s">
        <v>467</v>
      </c>
    </row>
    <row r="70" spans="2:24">
      <c r="B70" s="811"/>
      <c r="C70" s="814"/>
      <c r="D70" s="161">
        <v>4</v>
      </c>
      <c r="E70" s="152" t="s">
        <v>459</v>
      </c>
      <c r="F70" s="153">
        <v>509.37</v>
      </c>
      <c r="G70" s="152">
        <v>106.6</v>
      </c>
      <c r="H70" s="152">
        <v>112.71</v>
      </c>
      <c r="I70" s="162">
        <f t="shared" si="23"/>
        <v>1.0573170731707318</v>
      </c>
      <c r="J70" s="152">
        <v>0</v>
      </c>
      <c r="K70" s="162">
        <f t="shared" si="24"/>
        <v>0</v>
      </c>
      <c r="L70" s="153">
        <v>169.79</v>
      </c>
      <c r="M70" s="163">
        <f t="shared" si="31"/>
        <v>1.0573170731707318</v>
      </c>
      <c r="N70" s="153">
        <v>1037.4168999999999</v>
      </c>
      <c r="O70" s="152">
        <v>3</v>
      </c>
      <c r="P70" s="154">
        <v>2.8142589118198877E-2</v>
      </c>
      <c r="Q70" s="253">
        <v>3.1099999999999994</v>
      </c>
      <c r="R70" s="154">
        <v>2.9174484052532829E-2</v>
      </c>
      <c r="S70" s="153">
        <v>528.04689999999982</v>
      </c>
      <c r="T70" s="152" t="s">
        <v>666</v>
      </c>
      <c r="U70" s="152" t="s">
        <v>693</v>
      </c>
      <c r="V70" s="152"/>
      <c r="W70" s="158">
        <v>1</v>
      </c>
      <c r="X70" s="158" t="s">
        <v>292</v>
      </c>
    </row>
    <row r="71" spans="2:24">
      <c r="B71" s="811"/>
      <c r="C71" s="814"/>
      <c r="D71" s="161">
        <v>5</v>
      </c>
      <c r="E71" s="152" t="s">
        <v>694</v>
      </c>
      <c r="F71" s="153">
        <v>435.11399999999998</v>
      </c>
      <c r="G71" s="152">
        <v>97.56</v>
      </c>
      <c r="H71" s="152">
        <v>99.86</v>
      </c>
      <c r="I71" s="162">
        <f t="shared" si="23"/>
        <v>1.0235752357523575</v>
      </c>
      <c r="J71" s="152">
        <v>0</v>
      </c>
      <c r="K71" s="162">
        <f t="shared" si="24"/>
        <v>0</v>
      </c>
      <c r="L71" s="153">
        <v>189.18</v>
      </c>
      <c r="M71" s="163">
        <f t="shared" si="31"/>
        <v>1.0235752357523575</v>
      </c>
      <c r="N71" s="153">
        <v>435.11399999999946</v>
      </c>
      <c r="O71" s="152">
        <v>2.2999999999999998</v>
      </c>
      <c r="P71" s="154">
        <v>2.357523575235752E-2</v>
      </c>
      <c r="Q71" s="253">
        <v>0</v>
      </c>
      <c r="R71" s="154">
        <v>0</v>
      </c>
      <c r="S71" s="153">
        <v>0</v>
      </c>
      <c r="T71" s="152" t="s">
        <v>666</v>
      </c>
      <c r="U71" s="152" t="s">
        <v>428</v>
      </c>
      <c r="V71" s="152"/>
      <c r="W71" s="158">
        <v>1</v>
      </c>
      <c r="X71" s="158" t="s">
        <v>305</v>
      </c>
    </row>
    <row r="72" spans="2:24">
      <c r="B72" s="811"/>
      <c r="C72" s="814"/>
      <c r="D72" s="161">
        <v>6</v>
      </c>
      <c r="E72" s="152" t="s">
        <v>488</v>
      </c>
      <c r="F72" s="153">
        <v>417.15</v>
      </c>
      <c r="G72" s="152">
        <v>3858</v>
      </c>
      <c r="H72" s="152">
        <v>3885</v>
      </c>
      <c r="I72" s="162">
        <f t="shared" si="23"/>
        <v>1.0069984447900466</v>
      </c>
      <c r="J72" s="152">
        <v>0</v>
      </c>
      <c r="K72" s="162">
        <f t="shared" si="24"/>
        <v>0</v>
      </c>
      <c r="L72" s="153">
        <v>15.45</v>
      </c>
      <c r="M72" s="163">
        <f t="shared" si="31"/>
        <v>1.0069984447900466</v>
      </c>
      <c r="N72" s="153">
        <v>417.15</v>
      </c>
      <c r="O72" s="152">
        <v>27</v>
      </c>
      <c r="P72" s="154">
        <v>6.9984447900466561E-3</v>
      </c>
      <c r="Q72" s="253">
        <v>0</v>
      </c>
      <c r="R72" s="154">
        <v>0</v>
      </c>
      <c r="S72" s="153">
        <v>0</v>
      </c>
      <c r="T72" s="152" t="s">
        <v>666</v>
      </c>
      <c r="U72" s="152" t="s">
        <v>487</v>
      </c>
      <c r="V72" s="152" t="s">
        <v>667</v>
      </c>
      <c r="W72" s="158">
        <v>1</v>
      </c>
      <c r="X72" s="158" t="s">
        <v>182</v>
      </c>
    </row>
    <row r="73" spans="2:24">
      <c r="B73" s="811"/>
      <c r="C73" s="814"/>
      <c r="D73" s="161">
        <v>7</v>
      </c>
      <c r="E73" s="152" t="s">
        <v>695</v>
      </c>
      <c r="F73" s="153">
        <v>403.94000000000005</v>
      </c>
      <c r="G73" s="152">
        <v>3238</v>
      </c>
      <c r="H73" s="152">
        <v>3186</v>
      </c>
      <c r="I73" s="162">
        <f t="shared" si="23"/>
        <v>0.98394070413835699</v>
      </c>
      <c r="J73" s="152">
        <v>90</v>
      </c>
      <c r="K73" s="162">
        <f t="shared" si="24"/>
        <v>2.7794935145151328E-2</v>
      </c>
      <c r="L73" s="153">
        <v>10.63</v>
      </c>
      <c r="M73" s="163">
        <f t="shared" si="31"/>
        <v>1.0117356392835084</v>
      </c>
      <c r="N73" s="153">
        <v>403.94000000000005</v>
      </c>
      <c r="O73" s="152">
        <v>38</v>
      </c>
      <c r="P73" s="154">
        <v>1.1735639283508339E-2</v>
      </c>
      <c r="Q73" s="253">
        <v>0</v>
      </c>
      <c r="R73" s="154">
        <v>0</v>
      </c>
      <c r="S73" s="153">
        <v>0</v>
      </c>
      <c r="T73" s="152" t="s">
        <v>666</v>
      </c>
      <c r="U73" s="152" t="s">
        <v>428</v>
      </c>
      <c r="V73" s="152"/>
      <c r="W73" s="158">
        <v>1</v>
      </c>
      <c r="X73" s="158" t="s">
        <v>291</v>
      </c>
    </row>
    <row r="74" spans="2:24">
      <c r="B74" s="811"/>
      <c r="C74" s="814"/>
      <c r="D74" s="161">
        <v>8</v>
      </c>
      <c r="E74" s="152" t="s">
        <v>673</v>
      </c>
      <c r="F74" s="153">
        <v>402.19350000000003</v>
      </c>
      <c r="G74" s="152">
        <v>51.61</v>
      </c>
      <c r="H74" s="152">
        <v>53.8</v>
      </c>
      <c r="I74" s="162">
        <f t="shared" si="23"/>
        <v>1.0424336368920752</v>
      </c>
      <c r="J74" s="152">
        <v>0</v>
      </c>
      <c r="K74" s="162">
        <f t="shared" si="24"/>
        <v>0</v>
      </c>
      <c r="L74" s="153">
        <v>183.65</v>
      </c>
      <c r="M74" s="163">
        <f t="shared" si="31"/>
        <v>1.0424336368920752</v>
      </c>
      <c r="N74" s="153">
        <v>402.19349999999957</v>
      </c>
      <c r="O74" s="152">
        <v>2.19</v>
      </c>
      <c r="P74" s="154">
        <v>4.2433636892075181E-2</v>
      </c>
      <c r="Q74" s="253">
        <v>0</v>
      </c>
      <c r="R74" s="154">
        <v>0</v>
      </c>
      <c r="S74" s="153">
        <v>0</v>
      </c>
      <c r="T74" s="152" t="s">
        <v>666</v>
      </c>
      <c r="U74" s="152" t="s">
        <v>428</v>
      </c>
      <c r="V74" s="152"/>
      <c r="W74" s="158">
        <v>1</v>
      </c>
      <c r="X74" s="158" t="s">
        <v>298</v>
      </c>
    </row>
    <row r="75" spans="2:24">
      <c r="B75" s="811"/>
      <c r="C75" s="814"/>
      <c r="D75" s="161">
        <v>9</v>
      </c>
      <c r="E75" s="152" t="s">
        <v>692</v>
      </c>
      <c r="F75" s="153">
        <v>383.52</v>
      </c>
      <c r="G75" s="152">
        <v>746.32</v>
      </c>
      <c r="H75" s="152">
        <v>739.33</v>
      </c>
      <c r="I75" s="162">
        <f t="shared" si="23"/>
        <v>0.99063404437774683</v>
      </c>
      <c r="J75" s="152">
        <v>13.55</v>
      </c>
      <c r="K75" s="162">
        <f t="shared" si="24"/>
        <v>1.8155750884339156E-2</v>
      </c>
      <c r="L75" s="153">
        <v>127.84</v>
      </c>
      <c r="M75" s="163">
        <f t="shared" si="31"/>
        <v>1.0087897952620859</v>
      </c>
      <c r="N75" s="153">
        <v>838.63039999999307</v>
      </c>
      <c r="O75" s="152">
        <v>3</v>
      </c>
      <c r="P75" s="154">
        <v>4.0197234430271195E-3</v>
      </c>
      <c r="Q75" s="253">
        <v>3.5599999999999454</v>
      </c>
      <c r="R75" s="154">
        <v>4.7700718190587755E-3</v>
      </c>
      <c r="S75" s="153">
        <v>455.11039999999304</v>
      </c>
      <c r="T75" s="152" t="s">
        <v>666</v>
      </c>
      <c r="U75" s="152" t="s">
        <v>428</v>
      </c>
      <c r="V75" s="152"/>
      <c r="W75" s="158">
        <v>1</v>
      </c>
      <c r="X75" s="158" t="s">
        <v>467</v>
      </c>
    </row>
    <row r="76" spans="2:24">
      <c r="B76" s="812"/>
      <c r="C76" s="815"/>
      <c r="D76" s="161">
        <v>10</v>
      </c>
      <c r="E76" s="152" t="s">
        <v>689</v>
      </c>
      <c r="F76" s="153">
        <v>338.19499999999999</v>
      </c>
      <c r="G76" s="152">
        <v>259.11</v>
      </c>
      <c r="H76" s="152">
        <v>258.05</v>
      </c>
      <c r="I76" s="162">
        <f t="shared" si="23"/>
        <v>0.9959090733665239</v>
      </c>
      <c r="J76" s="152">
        <v>7.56</v>
      </c>
      <c r="K76" s="162">
        <f t="shared" si="24"/>
        <v>2.917679749913164E-2</v>
      </c>
      <c r="L76" s="153">
        <v>52.03</v>
      </c>
      <c r="M76" s="163">
        <f t="shared" si="31"/>
        <v>1.0250858708656556</v>
      </c>
      <c r="N76" s="153">
        <v>338.19499999999999</v>
      </c>
      <c r="O76" s="152">
        <v>6.5</v>
      </c>
      <c r="P76" s="154">
        <v>2.5085870865655512E-2</v>
      </c>
      <c r="Q76" s="253">
        <v>0</v>
      </c>
      <c r="R76" s="154">
        <v>0</v>
      </c>
      <c r="S76" s="153">
        <v>0</v>
      </c>
      <c r="T76" s="152" t="s">
        <v>666</v>
      </c>
      <c r="U76" s="152" t="s">
        <v>428</v>
      </c>
      <c r="V76" s="152"/>
      <c r="W76" s="158">
        <v>1</v>
      </c>
      <c r="X76" s="158" t="s">
        <v>346</v>
      </c>
    </row>
    <row r="77" spans="2:24">
      <c r="B77" s="810">
        <f t="shared" si="29"/>
        <v>45937</v>
      </c>
      <c r="C77" s="813" t="str">
        <f t="shared" ref="C77" si="32">CHOOSE(WEEKDAY(B77,2),"一","二","三","四","五","六","日")</f>
        <v>二</v>
      </c>
      <c r="D77" s="161">
        <v>1</v>
      </c>
      <c r="E77" s="152" t="s">
        <v>457</v>
      </c>
      <c r="F77" s="153">
        <v>1152.1496</v>
      </c>
      <c r="G77" s="152">
        <v>11578</v>
      </c>
      <c r="H77" s="152">
        <v>11460.26</v>
      </c>
      <c r="I77" s="162">
        <f t="shared" si="23"/>
        <v>0.98983071342200724</v>
      </c>
      <c r="J77" s="152">
        <v>660</v>
      </c>
      <c r="K77" s="162">
        <f t="shared" ref="K77:K126" si="33">J77/G77</f>
        <v>5.7004664017965105E-2</v>
      </c>
      <c r="L77" s="153">
        <v>2.83</v>
      </c>
      <c r="M77" s="163">
        <f t="shared" si="31"/>
        <v>1.0468353774399723</v>
      </c>
      <c r="N77" s="153">
        <v>1534.5958000000007</v>
      </c>
      <c r="O77" s="152">
        <v>407.12</v>
      </c>
      <c r="P77" s="154">
        <v>3.5163240628778722E-2</v>
      </c>
      <c r="Q77" s="360">
        <v>135.14000000000021</v>
      </c>
      <c r="R77" s="154">
        <v>1.1672136811193662E-2</v>
      </c>
      <c r="S77" s="153">
        <v>382.4462000000006</v>
      </c>
      <c r="T77" s="152" t="s">
        <v>666</v>
      </c>
      <c r="U77" s="152" t="s">
        <v>478</v>
      </c>
      <c r="V77" s="152"/>
      <c r="W77" s="158">
        <v>1</v>
      </c>
      <c r="X77" s="158" t="s">
        <v>292</v>
      </c>
    </row>
    <row r="78" spans="2:24">
      <c r="B78" s="811"/>
      <c r="C78" s="814"/>
      <c r="D78" s="161">
        <v>2</v>
      </c>
      <c r="E78" s="152" t="s">
        <v>696</v>
      </c>
      <c r="F78" s="153">
        <v>475.64789999999999</v>
      </c>
      <c r="G78" s="152">
        <v>29.06</v>
      </c>
      <c r="H78" s="152">
        <v>30.369999999999997</v>
      </c>
      <c r="I78" s="162">
        <f t="shared" si="23"/>
        <v>1.0450791465932552</v>
      </c>
      <c r="J78" s="152">
        <v>0</v>
      </c>
      <c r="K78" s="162">
        <f t="shared" si="33"/>
        <v>0</v>
      </c>
      <c r="L78" s="153">
        <v>363.09</v>
      </c>
      <c r="M78" s="163">
        <f t="shared" si="31"/>
        <v>1.0450791465932552</v>
      </c>
      <c r="N78" s="153">
        <v>475.64789999999948</v>
      </c>
      <c r="O78" s="152">
        <v>1.31</v>
      </c>
      <c r="P78" s="154">
        <v>4.5079146593255334E-2</v>
      </c>
      <c r="Q78" s="360">
        <v>0</v>
      </c>
      <c r="R78" s="154">
        <v>0</v>
      </c>
      <c r="S78" s="153">
        <v>0</v>
      </c>
      <c r="T78" s="152" t="s">
        <v>666</v>
      </c>
      <c r="U78" s="152" t="s">
        <v>428</v>
      </c>
      <c r="V78" s="152"/>
      <c r="W78" s="158">
        <v>1</v>
      </c>
      <c r="X78" s="158" t="s">
        <v>257</v>
      </c>
    </row>
    <row r="79" spans="2:24">
      <c r="B79" s="811"/>
      <c r="C79" s="814"/>
      <c r="D79" s="161">
        <v>3</v>
      </c>
      <c r="E79" s="152" t="s">
        <v>475</v>
      </c>
      <c r="F79" s="153">
        <v>455.19840000000005</v>
      </c>
      <c r="G79" s="152">
        <v>48.93</v>
      </c>
      <c r="H79" s="152">
        <v>51.09</v>
      </c>
      <c r="I79" s="162">
        <f t="shared" si="23"/>
        <v>1.0441446965052117</v>
      </c>
      <c r="J79" s="152">
        <v>0</v>
      </c>
      <c r="K79" s="162">
        <f t="shared" si="33"/>
        <v>0</v>
      </c>
      <c r="L79" s="153">
        <v>210.74</v>
      </c>
      <c r="M79" s="163">
        <f t="shared" si="31"/>
        <v>1.0441446965052117</v>
      </c>
      <c r="N79" s="153">
        <v>455.19840000000079</v>
      </c>
      <c r="O79" s="152">
        <v>2.16</v>
      </c>
      <c r="P79" s="154">
        <v>4.4144696505211529E-2</v>
      </c>
      <c r="Q79" s="360">
        <v>3.5527136788005009E-15</v>
      </c>
      <c r="R79" s="154">
        <v>7.2608086629889661E-17</v>
      </c>
      <c r="S79" s="153">
        <v>7.486988806704176E-13</v>
      </c>
      <c r="T79" s="152" t="s">
        <v>666</v>
      </c>
      <c r="U79" s="152" t="s">
        <v>428</v>
      </c>
      <c r="V79" s="152"/>
      <c r="W79" s="158">
        <v>1</v>
      </c>
      <c r="X79" s="158" t="s">
        <v>346</v>
      </c>
    </row>
    <row r="80" spans="2:24">
      <c r="B80" s="811"/>
      <c r="C80" s="814"/>
      <c r="D80" s="161">
        <v>4</v>
      </c>
      <c r="E80" s="152" t="s">
        <v>697</v>
      </c>
      <c r="F80" s="153">
        <v>422.49520000000001</v>
      </c>
      <c r="G80" s="152">
        <v>94.9</v>
      </c>
      <c r="H80" s="152">
        <v>96.02</v>
      </c>
      <c r="I80" s="162">
        <f t="shared" si="23"/>
        <v>1.0118018967334035</v>
      </c>
      <c r="J80" s="152">
        <v>2.8</v>
      </c>
      <c r="K80" s="162">
        <f t="shared" si="33"/>
        <v>2.9504741833508954E-2</v>
      </c>
      <c r="L80" s="153">
        <v>182.11</v>
      </c>
      <c r="M80" s="163">
        <f t="shared" si="31"/>
        <v>1.0413066385669123</v>
      </c>
      <c r="N80" s="153">
        <v>713.87119999999777</v>
      </c>
      <c r="O80" s="152">
        <v>2.3199999999999998</v>
      </c>
      <c r="P80" s="154">
        <v>2.4446786090621703E-2</v>
      </c>
      <c r="Q80" s="360">
        <v>1.5999999999999877</v>
      </c>
      <c r="R80" s="154">
        <v>1.6859852476290703E-2</v>
      </c>
      <c r="S80" s="153">
        <v>291.37599999999776</v>
      </c>
      <c r="T80" s="152" t="s">
        <v>666</v>
      </c>
      <c r="U80" s="152" t="s">
        <v>428</v>
      </c>
      <c r="V80" s="152"/>
      <c r="W80" s="158">
        <v>1</v>
      </c>
      <c r="X80" s="158" t="s">
        <v>310</v>
      </c>
    </row>
    <row r="81" spans="2:24">
      <c r="B81" s="811"/>
      <c r="C81" s="814"/>
      <c r="D81" s="161">
        <v>5</v>
      </c>
      <c r="E81" s="152" t="s">
        <v>533</v>
      </c>
      <c r="F81" s="153">
        <v>392.18520000000001</v>
      </c>
      <c r="G81" s="152">
        <v>47.09</v>
      </c>
      <c r="H81" s="152">
        <v>49.31</v>
      </c>
      <c r="I81" s="162">
        <f t="shared" si="23"/>
        <v>1.0471437672541941</v>
      </c>
      <c r="J81" s="152">
        <v>0</v>
      </c>
      <c r="K81" s="162">
        <f t="shared" si="33"/>
        <v>0</v>
      </c>
      <c r="L81" s="153">
        <v>176.66</v>
      </c>
      <c r="M81" s="163">
        <f t="shared" si="31"/>
        <v>1.0471437672541941</v>
      </c>
      <c r="N81" s="153">
        <v>392.18519999999978</v>
      </c>
      <c r="O81" s="152">
        <v>2.2200000000000002</v>
      </c>
      <c r="P81" s="154">
        <v>4.7143767254194099E-2</v>
      </c>
      <c r="Q81" s="360">
        <v>0</v>
      </c>
      <c r="R81" s="154">
        <v>0</v>
      </c>
      <c r="S81" s="153">
        <v>0</v>
      </c>
      <c r="T81" s="152" t="s">
        <v>666</v>
      </c>
      <c r="U81" s="152" t="s">
        <v>428</v>
      </c>
      <c r="V81" s="152"/>
      <c r="W81" s="158">
        <v>1</v>
      </c>
      <c r="X81" s="158" t="s">
        <v>291</v>
      </c>
    </row>
    <row r="82" spans="2:24">
      <c r="B82" s="811"/>
      <c r="C82" s="814"/>
      <c r="D82" s="161">
        <v>6</v>
      </c>
      <c r="E82" s="152" t="s">
        <v>536</v>
      </c>
      <c r="F82" s="153">
        <v>355.90750000000003</v>
      </c>
      <c r="G82" s="152">
        <v>190.77</v>
      </c>
      <c r="H82" s="152">
        <v>193.10000000000002</v>
      </c>
      <c r="I82" s="162">
        <f t="shared" si="23"/>
        <v>1.0122136604287886</v>
      </c>
      <c r="J82" s="152">
        <v>0</v>
      </c>
      <c r="K82" s="162">
        <f t="shared" si="33"/>
        <v>0</v>
      </c>
      <c r="L82" s="153">
        <v>152.75</v>
      </c>
      <c r="M82" s="163">
        <f t="shared" si="31"/>
        <v>1.0122136604287886</v>
      </c>
      <c r="N82" s="153">
        <v>355.9075000000019</v>
      </c>
      <c r="O82" s="152">
        <v>2.33</v>
      </c>
      <c r="P82" s="154">
        <v>1.2213660428788593E-2</v>
      </c>
      <c r="Q82" s="360">
        <v>1.2434497875801753E-14</v>
      </c>
      <c r="R82" s="154">
        <v>6.5180572814392996E-17</v>
      </c>
      <c r="S82" s="153">
        <v>1.8993695505287178E-12</v>
      </c>
      <c r="T82" s="152" t="s">
        <v>666</v>
      </c>
      <c r="U82" s="152" t="s">
        <v>428</v>
      </c>
      <c r="V82" s="152"/>
      <c r="W82" s="158">
        <v>1</v>
      </c>
      <c r="X82" s="158" t="s">
        <v>501</v>
      </c>
    </row>
    <row r="83" spans="2:24">
      <c r="B83" s="811"/>
      <c r="C83" s="814"/>
      <c r="D83" s="161">
        <v>7</v>
      </c>
      <c r="E83" s="152" t="s">
        <v>694</v>
      </c>
      <c r="F83" s="153">
        <v>344.30760000000004</v>
      </c>
      <c r="G83" s="152">
        <v>89</v>
      </c>
      <c r="H83" s="152">
        <v>91.72</v>
      </c>
      <c r="I83" s="162">
        <f t="shared" si="23"/>
        <v>1.030561797752809</v>
      </c>
      <c r="J83" s="152">
        <v>0</v>
      </c>
      <c r="K83" s="162">
        <f t="shared" si="33"/>
        <v>0</v>
      </c>
      <c r="L83" s="153">
        <v>189.18</v>
      </c>
      <c r="M83" s="163">
        <f t="shared" si="31"/>
        <v>1.030561797752809</v>
      </c>
      <c r="N83" s="153">
        <v>514.56959999999981</v>
      </c>
      <c r="O83" s="152">
        <v>1.82</v>
      </c>
      <c r="P83" s="154">
        <v>2.0449438202247192E-2</v>
      </c>
      <c r="Q83" s="360">
        <v>0.8999999999999988</v>
      </c>
      <c r="R83" s="154">
        <v>1.0112359550561785E-2</v>
      </c>
      <c r="S83" s="153">
        <v>170.26199999999977</v>
      </c>
      <c r="T83" s="152" t="s">
        <v>666</v>
      </c>
      <c r="U83" s="152" t="s">
        <v>428</v>
      </c>
      <c r="V83" s="152"/>
      <c r="W83" s="158">
        <v>1</v>
      </c>
      <c r="X83" s="158" t="s">
        <v>305</v>
      </c>
    </row>
    <row r="84" spans="2:24">
      <c r="B84" s="811"/>
      <c r="C84" s="814"/>
      <c r="D84" s="161">
        <v>8</v>
      </c>
      <c r="E84" s="152" t="s">
        <v>525</v>
      </c>
      <c r="F84" s="153">
        <v>338.63389999999998</v>
      </c>
      <c r="G84" s="152">
        <v>99.75</v>
      </c>
      <c r="H84" s="152">
        <v>101.86</v>
      </c>
      <c r="I84" s="162">
        <f t="shared" si="23"/>
        <v>1.0211528822055138</v>
      </c>
      <c r="J84" s="152">
        <v>0</v>
      </c>
      <c r="K84" s="162">
        <f t="shared" si="33"/>
        <v>0</v>
      </c>
      <c r="L84" s="153">
        <v>160.49</v>
      </c>
      <c r="M84" s="163">
        <f t="shared" si="31"/>
        <v>1.0211528822055138</v>
      </c>
      <c r="N84" s="153">
        <v>338.63389999999993</v>
      </c>
      <c r="O84" s="152">
        <v>2.11</v>
      </c>
      <c r="P84" s="154">
        <v>2.1152882205513784E-2</v>
      </c>
      <c r="Q84" s="360">
        <v>0</v>
      </c>
      <c r="R84" s="154">
        <v>0</v>
      </c>
      <c r="S84" s="153">
        <v>0</v>
      </c>
      <c r="T84" s="152" t="s">
        <v>666</v>
      </c>
      <c r="U84" s="152" t="s">
        <v>428</v>
      </c>
      <c r="V84" s="152"/>
      <c r="W84" s="158">
        <v>1</v>
      </c>
      <c r="X84" s="158" t="s">
        <v>308</v>
      </c>
    </row>
    <row r="85" spans="2:24">
      <c r="B85" s="811"/>
      <c r="C85" s="814"/>
      <c r="D85" s="161">
        <v>9</v>
      </c>
      <c r="E85" s="152" t="s">
        <v>698</v>
      </c>
      <c r="F85" s="153">
        <v>333.87119999999999</v>
      </c>
      <c r="G85" s="152">
        <v>35.06</v>
      </c>
      <c r="H85" s="152">
        <v>36.700000000000003</v>
      </c>
      <c r="I85" s="162">
        <f t="shared" si="23"/>
        <v>1.0467769537934968</v>
      </c>
      <c r="J85" s="152">
        <v>0</v>
      </c>
      <c r="K85" s="162">
        <f t="shared" si="33"/>
        <v>0</v>
      </c>
      <c r="L85" s="153">
        <v>203.58</v>
      </c>
      <c r="M85" s="163">
        <f t="shared" si="31"/>
        <v>1.0467769537934968</v>
      </c>
      <c r="N85" s="153">
        <v>333.87120000000016</v>
      </c>
      <c r="O85" s="152">
        <v>1.64</v>
      </c>
      <c r="P85" s="154">
        <v>4.6776953793496855E-2</v>
      </c>
      <c r="Q85" s="360">
        <v>0</v>
      </c>
      <c r="R85" s="154">
        <v>0</v>
      </c>
      <c r="S85" s="153">
        <v>0</v>
      </c>
      <c r="T85" s="152" t="s">
        <v>666</v>
      </c>
      <c r="U85" s="152" t="s">
        <v>428</v>
      </c>
      <c r="V85" s="152"/>
      <c r="W85" s="158">
        <v>1</v>
      </c>
      <c r="X85" s="158" t="s">
        <v>272</v>
      </c>
    </row>
    <row r="86" spans="2:24">
      <c r="B86" s="812"/>
      <c r="C86" s="815"/>
      <c r="D86" s="161">
        <v>10</v>
      </c>
      <c r="E86" s="152" t="s">
        <v>673</v>
      </c>
      <c r="F86" s="153">
        <v>304.85899999999998</v>
      </c>
      <c r="G86" s="152">
        <v>49.24</v>
      </c>
      <c r="H86" s="152">
        <v>51.65</v>
      </c>
      <c r="I86" s="162">
        <f t="shared" si="23"/>
        <v>1.048943948009748</v>
      </c>
      <c r="J86" s="152">
        <v>0</v>
      </c>
      <c r="K86" s="162">
        <f t="shared" si="33"/>
        <v>0</v>
      </c>
      <c r="L86" s="153">
        <v>183.65</v>
      </c>
      <c r="M86" s="163">
        <f t="shared" si="31"/>
        <v>1.048943948009748</v>
      </c>
      <c r="N86" s="153">
        <v>442.59649999999937</v>
      </c>
      <c r="O86" s="152">
        <v>1.66</v>
      </c>
      <c r="P86" s="154">
        <v>3.3712428919577576E-2</v>
      </c>
      <c r="Q86" s="360">
        <v>0.74999999999999667</v>
      </c>
      <c r="R86" s="154">
        <v>1.5231519090170524E-2</v>
      </c>
      <c r="S86" s="153">
        <v>137.73749999999939</v>
      </c>
      <c r="T86" s="152" t="s">
        <v>666</v>
      </c>
      <c r="U86" s="152" t="s">
        <v>428</v>
      </c>
      <c r="V86" s="152"/>
      <c r="W86" s="158">
        <v>1</v>
      </c>
      <c r="X86" s="158" t="s">
        <v>298</v>
      </c>
    </row>
    <row r="87" spans="2:24">
      <c r="B87" s="810">
        <f t="shared" si="29"/>
        <v>45938</v>
      </c>
      <c r="C87" s="813" t="str">
        <f t="shared" ref="C87" si="34">CHOOSE(WEEKDAY(B87,2),"一","二","三","四","五","六","日")</f>
        <v>三</v>
      </c>
      <c r="D87" s="161">
        <v>1</v>
      </c>
      <c r="E87" s="152" t="s">
        <v>457</v>
      </c>
      <c r="F87" s="153">
        <v>2052.5140999999999</v>
      </c>
      <c r="G87" s="152">
        <v>10054</v>
      </c>
      <c r="H87" s="152">
        <v>9792.86</v>
      </c>
      <c r="I87" s="162">
        <f t="shared" si="23"/>
        <v>0.97402625820568933</v>
      </c>
      <c r="J87" s="152">
        <v>1000</v>
      </c>
      <c r="K87" s="162">
        <f t="shared" si="33"/>
        <v>9.9462900338173857E-2</v>
      </c>
      <c r="L87" s="153">
        <v>2.83</v>
      </c>
      <c r="M87" s="163">
        <f t="shared" si="31"/>
        <v>1.0734891585438633</v>
      </c>
      <c r="N87" s="153">
        <v>2090.9738000000016</v>
      </c>
      <c r="O87" s="152">
        <v>725.27</v>
      </c>
      <c r="P87" s="154">
        <v>7.2137457728267351E-2</v>
      </c>
      <c r="Q87" s="360">
        <v>13.5900000000006</v>
      </c>
      <c r="R87" s="154">
        <v>1.3517008155958425E-3</v>
      </c>
      <c r="S87" s="153">
        <v>38.459700000001696</v>
      </c>
      <c r="T87" s="152" t="s">
        <v>666</v>
      </c>
      <c r="U87" s="152" t="s">
        <v>478</v>
      </c>
      <c r="V87" s="152"/>
      <c r="W87" s="158">
        <v>1</v>
      </c>
      <c r="X87" s="158" t="s">
        <v>292</v>
      </c>
    </row>
    <row r="88" spans="2:24">
      <c r="B88" s="811"/>
      <c r="C88" s="814"/>
      <c r="D88" s="161">
        <v>2</v>
      </c>
      <c r="E88" s="152" t="s">
        <v>488</v>
      </c>
      <c r="F88" s="153">
        <v>618</v>
      </c>
      <c r="G88" s="152">
        <v>3686</v>
      </c>
      <c r="H88" s="152">
        <v>3646</v>
      </c>
      <c r="I88" s="162">
        <f t="shared" si="23"/>
        <v>0.98914812805208896</v>
      </c>
      <c r="J88" s="152">
        <v>80</v>
      </c>
      <c r="K88" s="162">
        <f t="shared" si="33"/>
        <v>2.1703743895822029E-2</v>
      </c>
      <c r="L88" s="153">
        <v>15.45</v>
      </c>
      <c r="M88" s="163">
        <f t="shared" si="31"/>
        <v>1.0108518719479109</v>
      </c>
      <c r="N88" s="153">
        <v>618</v>
      </c>
      <c r="O88" s="152">
        <v>40</v>
      </c>
      <c r="P88" s="154">
        <v>1.0851871947911014E-2</v>
      </c>
      <c r="Q88" s="360">
        <v>0</v>
      </c>
      <c r="R88" s="154">
        <v>0</v>
      </c>
      <c r="S88" s="153">
        <v>0</v>
      </c>
      <c r="T88" s="152" t="s">
        <v>666</v>
      </c>
      <c r="U88" s="152" t="s">
        <v>487</v>
      </c>
      <c r="V88" s="152" t="s">
        <v>667</v>
      </c>
      <c r="W88" s="158">
        <v>1</v>
      </c>
      <c r="X88" s="158" t="s">
        <v>182</v>
      </c>
    </row>
    <row r="89" spans="2:24">
      <c r="B89" s="811"/>
      <c r="C89" s="814"/>
      <c r="D89" s="161">
        <v>3</v>
      </c>
      <c r="E89" s="152" t="s">
        <v>536</v>
      </c>
      <c r="F89" s="153">
        <v>614.05499999999995</v>
      </c>
      <c r="G89" s="152">
        <v>170.53</v>
      </c>
      <c r="H89" s="152">
        <v>174.55</v>
      </c>
      <c r="I89" s="162">
        <f t="shared" si="23"/>
        <v>1.0235735647686626</v>
      </c>
      <c r="J89" s="152">
        <v>0</v>
      </c>
      <c r="K89" s="162">
        <f t="shared" si="33"/>
        <v>0</v>
      </c>
      <c r="L89" s="153">
        <v>152.75</v>
      </c>
      <c r="M89" s="163">
        <f t="shared" si="31"/>
        <v>1.0235735647686626</v>
      </c>
      <c r="N89" s="153">
        <v>614.05500000000154</v>
      </c>
      <c r="O89" s="152">
        <v>4.0199999999999996</v>
      </c>
      <c r="P89" s="154">
        <v>2.3573564768662403E-2</v>
      </c>
      <c r="Q89" s="360">
        <v>1.0658141036401503E-14</v>
      </c>
      <c r="R89" s="154">
        <v>6.2500094038594396E-17</v>
      </c>
      <c r="S89" s="153">
        <v>1.6280310433103296E-12</v>
      </c>
      <c r="T89" s="152" t="s">
        <v>666</v>
      </c>
      <c r="U89" s="152" t="s">
        <v>428</v>
      </c>
      <c r="V89" s="152"/>
      <c r="W89" s="158">
        <v>1</v>
      </c>
      <c r="X89" s="158" t="s">
        <v>501</v>
      </c>
    </row>
    <row r="90" spans="2:24">
      <c r="B90" s="811"/>
      <c r="C90" s="814"/>
      <c r="D90" s="161">
        <v>4</v>
      </c>
      <c r="E90" s="152" t="s">
        <v>539</v>
      </c>
      <c r="F90" s="153">
        <v>479.89760000000001</v>
      </c>
      <c r="G90" s="152">
        <v>77.260000000000005</v>
      </c>
      <c r="H90" s="152">
        <v>80.42</v>
      </c>
      <c r="I90" s="162">
        <f t="shared" si="23"/>
        <v>1.0409008542583484</v>
      </c>
      <c r="J90" s="152">
        <v>0</v>
      </c>
      <c r="K90" s="162">
        <f t="shared" si="33"/>
        <v>0</v>
      </c>
      <c r="L90" s="153">
        <v>187.46</v>
      </c>
      <c r="M90" s="163">
        <f t="shared" si="31"/>
        <v>1.0409008542583484</v>
      </c>
      <c r="N90" s="153">
        <v>592.37359999999944</v>
      </c>
      <c r="O90" s="152">
        <v>2.56</v>
      </c>
      <c r="P90" s="154">
        <v>3.3134869272586069E-2</v>
      </c>
      <c r="Q90" s="360">
        <v>0.59999999999999654</v>
      </c>
      <c r="R90" s="154">
        <v>7.7659849857623156E-3</v>
      </c>
      <c r="S90" s="153">
        <v>112.47599999999936</v>
      </c>
      <c r="T90" s="152" t="s">
        <v>666</v>
      </c>
      <c r="U90" s="152" t="s">
        <v>428</v>
      </c>
      <c r="V90" s="152"/>
      <c r="W90" s="158">
        <v>1</v>
      </c>
      <c r="X90" s="158" t="s">
        <v>310</v>
      </c>
    </row>
    <row r="91" spans="2:24">
      <c r="B91" s="811"/>
      <c r="C91" s="814"/>
      <c r="D91" s="161">
        <v>5</v>
      </c>
      <c r="E91" s="152" t="s">
        <v>699</v>
      </c>
      <c r="F91" s="153">
        <v>336.43680000000001</v>
      </c>
      <c r="G91" s="152">
        <v>91.78</v>
      </c>
      <c r="H91" s="152">
        <v>94.820000000000007</v>
      </c>
      <c r="I91" s="162">
        <f t="shared" ref="I91:I154" si="35">H91/G91</f>
        <v>1.0331226846807584</v>
      </c>
      <c r="J91" s="152">
        <v>0</v>
      </c>
      <c r="K91" s="162">
        <f t="shared" si="33"/>
        <v>0</v>
      </c>
      <c r="L91" s="153">
        <v>110.67</v>
      </c>
      <c r="M91" s="163">
        <f t="shared" si="31"/>
        <v>1.0331226846807584</v>
      </c>
      <c r="N91" s="153">
        <v>336.43680000000069</v>
      </c>
      <c r="O91" s="152">
        <v>3.04</v>
      </c>
      <c r="P91" s="154">
        <v>3.3122684680758338E-2</v>
      </c>
      <c r="Q91" s="360">
        <v>6.2172489379008766E-15</v>
      </c>
      <c r="R91" s="154">
        <v>6.7740781628904733E-17</v>
      </c>
      <c r="S91" s="153">
        <v>6.8806293995749006E-13</v>
      </c>
      <c r="T91" s="152" t="s">
        <v>666</v>
      </c>
      <c r="U91" s="152" t="s">
        <v>428</v>
      </c>
      <c r="V91" s="152"/>
      <c r="W91" s="158">
        <v>1</v>
      </c>
      <c r="X91" s="158" t="s">
        <v>510</v>
      </c>
    </row>
    <row r="92" spans="2:24">
      <c r="B92" s="811"/>
      <c r="C92" s="814"/>
      <c r="D92" s="161">
        <v>6</v>
      </c>
      <c r="E92" s="152" t="s">
        <v>698</v>
      </c>
      <c r="F92" s="153">
        <v>325.72800000000007</v>
      </c>
      <c r="G92" s="152">
        <v>33.299999999999997</v>
      </c>
      <c r="H92" s="152">
        <v>34.9</v>
      </c>
      <c r="I92" s="162">
        <f t="shared" si="35"/>
        <v>1.0480480480480481</v>
      </c>
      <c r="J92" s="152">
        <v>0</v>
      </c>
      <c r="K92" s="162">
        <f t="shared" si="33"/>
        <v>0</v>
      </c>
      <c r="L92" s="153">
        <v>203.58</v>
      </c>
      <c r="M92" s="163">
        <f t="shared" si="31"/>
        <v>1.0480480480480481</v>
      </c>
      <c r="N92" s="153">
        <v>325.72800000000029</v>
      </c>
      <c r="O92" s="152">
        <v>1.6</v>
      </c>
      <c r="P92" s="154">
        <v>4.8048048048048055E-2</v>
      </c>
      <c r="Q92" s="360">
        <v>0</v>
      </c>
      <c r="R92" s="154">
        <v>0</v>
      </c>
      <c r="S92" s="153">
        <v>0</v>
      </c>
      <c r="T92" s="152" t="s">
        <v>666</v>
      </c>
      <c r="U92" s="152" t="s">
        <v>428</v>
      </c>
      <c r="V92" s="152"/>
      <c r="W92" s="158">
        <v>1</v>
      </c>
      <c r="X92" s="158" t="s">
        <v>272</v>
      </c>
    </row>
    <row r="93" spans="2:24">
      <c r="B93" s="811"/>
      <c r="C93" s="814"/>
      <c r="D93" s="161">
        <v>7</v>
      </c>
      <c r="E93" s="152" t="s">
        <v>468</v>
      </c>
      <c r="F93" s="153">
        <v>303.12119999999999</v>
      </c>
      <c r="G93" s="152">
        <v>27.26</v>
      </c>
      <c r="H93" s="152">
        <v>28.54</v>
      </c>
      <c r="I93" s="162">
        <f t="shared" si="35"/>
        <v>1.0469552457813645</v>
      </c>
      <c r="J93" s="152">
        <v>0</v>
      </c>
      <c r="K93" s="162">
        <f t="shared" si="33"/>
        <v>0</v>
      </c>
      <c r="L93" s="153">
        <v>248.46</v>
      </c>
      <c r="M93" s="163">
        <f t="shared" si="31"/>
        <v>1.0469552457813645</v>
      </c>
      <c r="N93" s="153">
        <v>318.02879999999942</v>
      </c>
      <c r="O93" s="152">
        <v>1.22</v>
      </c>
      <c r="P93" s="154">
        <v>4.4754218635363163E-2</v>
      </c>
      <c r="Q93" s="360">
        <v>5.9999999999997611E-2</v>
      </c>
      <c r="R93" s="154">
        <v>2.2010271460013798E-3</v>
      </c>
      <c r="S93" s="153">
        <v>14.907599999999407</v>
      </c>
      <c r="T93" s="152" t="s">
        <v>666</v>
      </c>
      <c r="U93" s="152" t="s">
        <v>428</v>
      </c>
      <c r="V93" s="152"/>
      <c r="W93" s="158">
        <v>1</v>
      </c>
      <c r="X93" s="158" t="s">
        <v>467</v>
      </c>
    </row>
    <row r="94" spans="2:24">
      <c r="B94" s="811"/>
      <c r="C94" s="814"/>
      <c r="D94" s="161">
        <v>8</v>
      </c>
      <c r="E94" s="152" t="s">
        <v>533</v>
      </c>
      <c r="F94" s="153">
        <v>302.08859999999999</v>
      </c>
      <c r="G94" s="152">
        <v>39.44</v>
      </c>
      <c r="H94" s="152">
        <v>41.15</v>
      </c>
      <c r="I94" s="162">
        <f t="shared" si="35"/>
        <v>1.0433569979716024</v>
      </c>
      <c r="J94" s="152">
        <v>0</v>
      </c>
      <c r="K94" s="162">
        <f t="shared" si="33"/>
        <v>0</v>
      </c>
      <c r="L94" s="153">
        <v>176.66</v>
      </c>
      <c r="M94" s="163">
        <f t="shared" si="31"/>
        <v>1.0433569979716024</v>
      </c>
      <c r="N94" s="153">
        <v>302.08860000000016</v>
      </c>
      <c r="O94" s="152">
        <v>1.71</v>
      </c>
      <c r="P94" s="154">
        <v>4.3356997971602439E-2</v>
      </c>
      <c r="Q94" s="360">
        <v>0</v>
      </c>
      <c r="R94" s="154">
        <v>0</v>
      </c>
      <c r="S94" s="153">
        <v>0</v>
      </c>
      <c r="T94" s="152" t="s">
        <v>666</v>
      </c>
      <c r="U94" s="152" t="s">
        <v>428</v>
      </c>
      <c r="V94" s="152"/>
      <c r="W94" s="158">
        <v>1</v>
      </c>
      <c r="X94" s="158" t="s">
        <v>291</v>
      </c>
    </row>
    <row r="95" spans="2:24">
      <c r="B95" s="811"/>
      <c r="C95" s="814"/>
      <c r="D95" s="161">
        <v>9</v>
      </c>
      <c r="E95" s="152" t="s">
        <v>550</v>
      </c>
      <c r="F95" s="153">
        <v>294.67359999999996</v>
      </c>
      <c r="G95" s="152">
        <v>99.91</v>
      </c>
      <c r="H95" s="152">
        <v>101.23</v>
      </c>
      <c r="I95" s="162">
        <f t="shared" si="35"/>
        <v>1.0132118907016316</v>
      </c>
      <c r="J95" s="152">
        <v>2.4</v>
      </c>
      <c r="K95" s="162">
        <f t="shared" si="33"/>
        <v>2.4021619457511762E-2</v>
      </c>
      <c r="L95" s="153">
        <v>141.66999999999999</v>
      </c>
      <c r="M95" s="163">
        <f t="shared" si="31"/>
        <v>1.0372335101591434</v>
      </c>
      <c r="N95" s="153">
        <v>527.01240000000178</v>
      </c>
      <c r="O95" s="152">
        <v>2.08</v>
      </c>
      <c r="P95" s="154">
        <v>2.0818736863176861E-2</v>
      </c>
      <c r="Q95" s="360">
        <v>1.640000000000013</v>
      </c>
      <c r="R95" s="154">
        <v>1.6414773295966502E-2</v>
      </c>
      <c r="S95" s="153">
        <v>232.33880000000181</v>
      </c>
      <c r="T95" s="152" t="s">
        <v>666</v>
      </c>
      <c r="U95" s="152" t="s">
        <v>428</v>
      </c>
      <c r="V95" s="152"/>
      <c r="W95" s="158">
        <v>1</v>
      </c>
      <c r="X95" s="158" t="s">
        <v>272</v>
      </c>
    </row>
    <row r="96" spans="2:24">
      <c r="B96" s="812"/>
      <c r="C96" s="815"/>
      <c r="D96" s="161">
        <v>10</v>
      </c>
      <c r="E96" s="152" t="s">
        <v>479</v>
      </c>
      <c r="F96" s="153">
        <v>286.01420000000002</v>
      </c>
      <c r="G96" s="152">
        <v>879.32</v>
      </c>
      <c r="H96" s="152">
        <v>871.01</v>
      </c>
      <c r="I96" s="162">
        <f t="shared" si="35"/>
        <v>0.99054951553473136</v>
      </c>
      <c r="J96" s="152">
        <v>31</v>
      </c>
      <c r="K96" s="162">
        <f t="shared" si="33"/>
        <v>3.5254514852385933E-2</v>
      </c>
      <c r="L96" s="153">
        <v>147.43</v>
      </c>
      <c r="M96" s="163">
        <f t="shared" si="31"/>
        <v>1.0258040303871172</v>
      </c>
      <c r="N96" s="153">
        <v>3345.1866999999916</v>
      </c>
      <c r="O96" s="152">
        <v>1.94</v>
      </c>
      <c r="P96" s="154">
        <v>2.2062502843106036E-3</v>
      </c>
      <c r="Q96" s="360">
        <v>20.74999999999994</v>
      </c>
      <c r="R96" s="154">
        <v>2.3597780102806644E-2</v>
      </c>
      <c r="S96" s="153">
        <v>3059.172499999991</v>
      </c>
      <c r="T96" s="152" t="s">
        <v>666</v>
      </c>
      <c r="U96" s="152" t="s">
        <v>478</v>
      </c>
      <c r="V96" s="152" t="s">
        <v>678</v>
      </c>
      <c r="W96" s="158">
        <v>1</v>
      </c>
      <c r="X96" s="158" t="s">
        <v>467</v>
      </c>
    </row>
    <row r="97" spans="2:24">
      <c r="B97" s="810">
        <f t="shared" si="29"/>
        <v>45939</v>
      </c>
      <c r="C97" s="813" t="str">
        <f t="shared" ref="C97" si="36">CHOOSE(WEEKDAY(B97,2),"一","二","三","四","五","六","日")</f>
        <v>四</v>
      </c>
      <c r="D97" s="161">
        <v>1</v>
      </c>
      <c r="E97" s="152" t="s">
        <v>488</v>
      </c>
      <c r="F97" s="153">
        <v>741.59999999999991</v>
      </c>
      <c r="G97" s="152">
        <v>2446</v>
      </c>
      <c r="H97" s="152">
        <v>2494</v>
      </c>
      <c r="I97" s="162">
        <f t="shared" si="35"/>
        <v>1.0196238757154539</v>
      </c>
      <c r="J97" s="152">
        <v>0</v>
      </c>
      <c r="K97" s="162">
        <f t="shared" si="33"/>
        <v>0</v>
      </c>
      <c r="L97" s="153">
        <v>15.45</v>
      </c>
      <c r="M97" s="163">
        <f t="shared" si="31"/>
        <v>1.0196238757154539</v>
      </c>
      <c r="N97" s="153">
        <v>741.59999999999991</v>
      </c>
      <c r="O97" s="152">
        <v>48</v>
      </c>
      <c r="P97" s="154">
        <v>1.9623875715453803E-2</v>
      </c>
      <c r="Q97" s="360">
        <v>0</v>
      </c>
      <c r="R97" s="154">
        <v>0</v>
      </c>
      <c r="S97" s="153">
        <v>0</v>
      </c>
      <c r="T97" s="152" t="s">
        <v>666</v>
      </c>
      <c r="U97" s="152" t="s">
        <v>487</v>
      </c>
      <c r="V97" s="152" t="s">
        <v>667</v>
      </c>
      <c r="W97" s="158">
        <v>1</v>
      </c>
      <c r="X97" s="158" t="s">
        <v>182</v>
      </c>
    </row>
    <row r="98" spans="2:24">
      <c r="B98" s="811"/>
      <c r="C98" s="814"/>
      <c r="D98" s="161">
        <v>2</v>
      </c>
      <c r="E98" s="152" t="s">
        <v>502</v>
      </c>
      <c r="F98" s="153">
        <v>640.03499999999997</v>
      </c>
      <c r="G98" s="152">
        <v>85.68</v>
      </c>
      <c r="H98" s="152">
        <v>89.64</v>
      </c>
      <c r="I98" s="162">
        <f t="shared" si="35"/>
        <v>1.0462184873949578</v>
      </c>
      <c r="J98" s="152">
        <v>0</v>
      </c>
      <c r="K98" s="162">
        <f t="shared" si="33"/>
        <v>0</v>
      </c>
      <c r="L98" s="153">
        <v>426.69</v>
      </c>
      <c r="M98" s="163">
        <f t="shared" si="31"/>
        <v>1.0462184873949578</v>
      </c>
      <c r="N98" s="153">
        <v>1689.6923999999974</v>
      </c>
      <c r="O98" s="152">
        <v>1.5</v>
      </c>
      <c r="P98" s="154">
        <v>1.7507002801120448E-2</v>
      </c>
      <c r="Q98" s="360">
        <v>2.4599999999999937</v>
      </c>
      <c r="R98" s="154">
        <v>2.8711484593837461E-2</v>
      </c>
      <c r="S98" s="153">
        <v>1049.6573999999973</v>
      </c>
      <c r="T98" s="152" t="s">
        <v>666</v>
      </c>
      <c r="U98" s="152" t="s">
        <v>428</v>
      </c>
      <c r="V98" s="152"/>
      <c r="W98" s="158">
        <v>1</v>
      </c>
      <c r="X98" s="158" t="s">
        <v>501</v>
      </c>
    </row>
    <row r="99" spans="2:24">
      <c r="B99" s="811"/>
      <c r="C99" s="814"/>
      <c r="D99" s="161">
        <v>3</v>
      </c>
      <c r="E99" s="152" t="s">
        <v>523</v>
      </c>
      <c r="F99" s="153">
        <v>438.8202</v>
      </c>
      <c r="G99" s="152">
        <v>535.91999999999996</v>
      </c>
      <c r="H99" s="152">
        <v>522.78</v>
      </c>
      <c r="I99" s="162">
        <f t="shared" si="35"/>
        <v>0.97548141513658759</v>
      </c>
      <c r="J99" s="152">
        <v>21.6</v>
      </c>
      <c r="K99" s="162">
        <f t="shared" si="33"/>
        <v>4.0304523063143756E-2</v>
      </c>
      <c r="L99" s="153">
        <v>51.87</v>
      </c>
      <c r="M99" s="163">
        <f t="shared" si="31"/>
        <v>1.0157859381997314</v>
      </c>
      <c r="N99" s="153">
        <v>438.82020000000188</v>
      </c>
      <c r="O99" s="152">
        <v>8.4600000000000009</v>
      </c>
      <c r="P99" s="154">
        <v>1.5785938199731307E-2</v>
      </c>
      <c r="Q99" s="360">
        <v>3.5527136788005009E-14</v>
      </c>
      <c r="R99" s="154">
        <v>6.629186592775976E-17</v>
      </c>
      <c r="S99" s="153">
        <v>1.8427925851938196E-12</v>
      </c>
      <c r="T99" s="152" t="s">
        <v>666</v>
      </c>
      <c r="U99" s="152" t="s">
        <v>428</v>
      </c>
      <c r="V99" s="152"/>
      <c r="W99" s="158">
        <v>1</v>
      </c>
      <c r="X99" s="158" t="s">
        <v>346</v>
      </c>
    </row>
    <row r="100" spans="2:24">
      <c r="B100" s="811"/>
      <c r="C100" s="814"/>
      <c r="D100" s="161">
        <v>4</v>
      </c>
      <c r="E100" s="152" t="s">
        <v>671</v>
      </c>
      <c r="F100" s="153">
        <v>382.27200000000005</v>
      </c>
      <c r="G100" s="152">
        <v>146.66</v>
      </c>
      <c r="H100" s="152">
        <v>149.29999999999998</v>
      </c>
      <c r="I100" s="162">
        <f t="shared" si="35"/>
        <v>1.0180008182190099</v>
      </c>
      <c r="J100" s="152">
        <v>0</v>
      </c>
      <c r="K100" s="162">
        <f t="shared" si="33"/>
        <v>0</v>
      </c>
      <c r="L100" s="153">
        <v>144.80000000000001</v>
      </c>
      <c r="M100" s="163">
        <f t="shared" si="31"/>
        <v>1.0180008182190099</v>
      </c>
      <c r="N100" s="153">
        <v>382.27199999999806</v>
      </c>
      <c r="O100" s="152">
        <v>2.64</v>
      </c>
      <c r="P100" s="154">
        <v>1.8000818219009958E-2</v>
      </c>
      <c r="Q100" s="360">
        <v>-1.3766765505351941E-14</v>
      </c>
      <c r="R100" s="154">
        <v>-9.3868577017264021E-17</v>
      </c>
      <c r="S100" s="153">
        <v>-1.9934276451749612E-12</v>
      </c>
      <c r="T100" s="152" t="s">
        <v>666</v>
      </c>
      <c r="U100" s="152" t="s">
        <v>428</v>
      </c>
      <c r="V100" s="152"/>
      <c r="W100" s="158">
        <v>1</v>
      </c>
      <c r="X100" s="158" t="s">
        <v>467</v>
      </c>
    </row>
    <row r="101" spans="2:24">
      <c r="B101" s="811"/>
      <c r="C101" s="814"/>
      <c r="D101" s="161">
        <v>5</v>
      </c>
      <c r="E101" s="152" t="s">
        <v>700</v>
      </c>
      <c r="F101" s="153">
        <v>349.95</v>
      </c>
      <c r="G101" s="152">
        <v>165.72</v>
      </c>
      <c r="H101" s="152">
        <v>163.86</v>
      </c>
      <c r="I101" s="162">
        <f t="shared" si="35"/>
        <v>0.98877624909485884</v>
      </c>
      <c r="J101" s="152">
        <v>9.8000000000000007</v>
      </c>
      <c r="K101" s="162">
        <f t="shared" si="33"/>
        <v>5.9135891865797735E-2</v>
      </c>
      <c r="L101" s="153">
        <v>139.97999999999999</v>
      </c>
      <c r="M101" s="163">
        <f t="shared" si="31"/>
        <v>1.0479121409606567</v>
      </c>
      <c r="N101" s="153">
        <v>1111.4412000000036</v>
      </c>
      <c r="O101" s="152">
        <v>2.5</v>
      </c>
      <c r="P101" s="154">
        <v>1.5085686700458605E-2</v>
      </c>
      <c r="Q101" s="360">
        <v>5.4400000000000261</v>
      </c>
      <c r="R101" s="154">
        <v>3.2826454260198083E-2</v>
      </c>
      <c r="S101" s="153">
        <v>761.49120000000357</v>
      </c>
      <c r="T101" s="152" t="s">
        <v>666</v>
      </c>
      <c r="U101" s="152" t="s">
        <v>428</v>
      </c>
      <c r="V101" s="152"/>
      <c r="W101" s="158">
        <v>1</v>
      </c>
      <c r="X101" s="158" t="s">
        <v>310</v>
      </c>
    </row>
    <row r="102" spans="2:24">
      <c r="B102" s="811"/>
      <c r="C102" s="814"/>
      <c r="D102" s="161">
        <v>6</v>
      </c>
      <c r="E102" s="152" t="s">
        <v>673</v>
      </c>
      <c r="F102" s="153">
        <v>330.57</v>
      </c>
      <c r="G102" s="152">
        <v>36.869999999999997</v>
      </c>
      <c r="H102" s="152">
        <v>38.67</v>
      </c>
      <c r="I102" s="162">
        <f t="shared" si="35"/>
        <v>1.0488201790073231</v>
      </c>
      <c r="J102" s="152">
        <v>0</v>
      </c>
      <c r="K102" s="162">
        <f t="shared" si="33"/>
        <v>0</v>
      </c>
      <c r="L102" s="153">
        <v>183.65</v>
      </c>
      <c r="M102" s="163">
        <f t="shared" si="31"/>
        <v>1.0488201790073231</v>
      </c>
      <c r="N102" s="153">
        <v>330.57000000000079</v>
      </c>
      <c r="O102" s="152">
        <v>1.8</v>
      </c>
      <c r="P102" s="154">
        <v>4.8820179007323029E-2</v>
      </c>
      <c r="Q102" s="360">
        <v>4.2188474935755949E-15</v>
      </c>
      <c r="R102" s="154">
        <v>1.1442493880053146E-16</v>
      </c>
      <c r="S102" s="153">
        <v>7.7479134219515797E-13</v>
      </c>
      <c r="T102" s="152" t="s">
        <v>666</v>
      </c>
      <c r="U102" s="152" t="s">
        <v>428</v>
      </c>
      <c r="V102" s="152"/>
      <c r="W102" s="158">
        <v>1</v>
      </c>
      <c r="X102" s="158" t="s">
        <v>298</v>
      </c>
    </row>
    <row r="103" spans="2:24">
      <c r="B103" s="811"/>
      <c r="C103" s="814"/>
      <c r="D103" s="161">
        <v>7</v>
      </c>
      <c r="E103" s="152" t="s">
        <v>691</v>
      </c>
      <c r="F103" s="153">
        <v>316.44060000000002</v>
      </c>
      <c r="G103" s="152">
        <v>15.52</v>
      </c>
      <c r="H103" s="152">
        <v>14.88</v>
      </c>
      <c r="I103" s="162">
        <f t="shared" si="35"/>
        <v>0.95876288659793818</v>
      </c>
      <c r="J103" s="152">
        <v>1.35</v>
      </c>
      <c r="K103" s="162">
        <f t="shared" si="33"/>
        <v>8.6984536082474237E-2</v>
      </c>
      <c r="L103" s="153">
        <v>536.34</v>
      </c>
      <c r="M103" s="163">
        <f t="shared" si="31"/>
        <v>1.0457474226804124</v>
      </c>
      <c r="N103" s="153">
        <v>380.80140000000046</v>
      </c>
      <c r="O103" s="152">
        <v>0.59</v>
      </c>
      <c r="P103" s="154">
        <v>3.801546391752577E-2</v>
      </c>
      <c r="Q103" s="360">
        <v>0.12000000000000088</v>
      </c>
      <c r="R103" s="154">
        <v>7.7319587628866555E-3</v>
      </c>
      <c r="S103" s="153">
        <v>64.360800000000481</v>
      </c>
      <c r="T103" s="152" t="s">
        <v>666</v>
      </c>
      <c r="U103" s="152" t="s">
        <v>428</v>
      </c>
      <c r="V103" s="152"/>
      <c r="W103" s="158">
        <v>1</v>
      </c>
      <c r="X103" s="158" t="s">
        <v>286</v>
      </c>
    </row>
    <row r="104" spans="2:24">
      <c r="B104" s="811"/>
      <c r="C104" s="814"/>
      <c r="D104" s="161">
        <v>8</v>
      </c>
      <c r="E104" s="152" t="s">
        <v>689</v>
      </c>
      <c r="F104" s="153">
        <v>312.18</v>
      </c>
      <c r="G104" s="152">
        <v>200.97</v>
      </c>
      <c r="H104" s="152">
        <v>206.97</v>
      </c>
      <c r="I104" s="162">
        <f t="shared" si="35"/>
        <v>1.0298552022689953</v>
      </c>
      <c r="J104" s="152">
        <v>0</v>
      </c>
      <c r="K104" s="162">
        <f t="shared" si="33"/>
        <v>0</v>
      </c>
      <c r="L104" s="153">
        <v>52.03</v>
      </c>
      <c r="M104" s="163">
        <f t="shared" si="31"/>
        <v>1.0298552022689953</v>
      </c>
      <c r="N104" s="153">
        <v>312.18</v>
      </c>
      <c r="O104" s="152">
        <v>6</v>
      </c>
      <c r="P104" s="154">
        <v>2.9855202268995372E-2</v>
      </c>
      <c r="Q104" s="360">
        <v>0</v>
      </c>
      <c r="R104" s="154">
        <v>0</v>
      </c>
      <c r="S104" s="153">
        <v>0</v>
      </c>
      <c r="T104" s="152" t="s">
        <v>666</v>
      </c>
      <c r="U104" s="152" t="s">
        <v>428</v>
      </c>
      <c r="V104" s="152"/>
      <c r="W104" s="158">
        <v>1</v>
      </c>
      <c r="X104" s="158" t="s">
        <v>346</v>
      </c>
    </row>
    <row r="105" spans="2:24">
      <c r="B105" s="811"/>
      <c r="C105" s="814"/>
      <c r="D105" s="161">
        <v>9</v>
      </c>
      <c r="E105" s="152" t="s">
        <v>479</v>
      </c>
      <c r="F105" s="153">
        <v>309.60300000000001</v>
      </c>
      <c r="G105" s="152">
        <v>711.42</v>
      </c>
      <c r="H105" s="152">
        <v>709.44</v>
      </c>
      <c r="I105" s="162">
        <f t="shared" si="35"/>
        <v>0.9972168339377584</v>
      </c>
      <c r="J105" s="152">
        <v>27.22</v>
      </c>
      <c r="K105" s="162">
        <f t="shared" si="33"/>
        <v>3.8261505158696689E-2</v>
      </c>
      <c r="L105" s="153">
        <v>147.43</v>
      </c>
      <c r="M105" s="163">
        <f t="shared" si="31"/>
        <v>1.0354783390964553</v>
      </c>
      <c r="N105" s="153">
        <v>3721.1332000000184</v>
      </c>
      <c r="O105" s="152">
        <v>2.1</v>
      </c>
      <c r="P105" s="154">
        <v>2.9518427932866665E-3</v>
      </c>
      <c r="Q105" s="360">
        <v>23.140000000000121</v>
      </c>
      <c r="R105" s="154">
        <v>3.2526496303168485E-2</v>
      </c>
      <c r="S105" s="153">
        <v>3411.5302000000179</v>
      </c>
      <c r="T105" s="152" t="s">
        <v>666</v>
      </c>
      <c r="U105" s="152" t="s">
        <v>478</v>
      </c>
      <c r="V105" s="152" t="s">
        <v>678</v>
      </c>
      <c r="W105" s="158">
        <v>1</v>
      </c>
      <c r="X105" s="158" t="s">
        <v>467</v>
      </c>
    </row>
    <row r="106" spans="2:24">
      <c r="B106" s="812"/>
      <c r="C106" s="815"/>
      <c r="D106" s="161">
        <v>10</v>
      </c>
      <c r="E106" s="152" t="s">
        <v>692</v>
      </c>
      <c r="F106" s="153">
        <v>306.81599999999997</v>
      </c>
      <c r="G106" s="152">
        <v>508.82</v>
      </c>
      <c r="H106" s="152">
        <v>508.82</v>
      </c>
      <c r="I106" s="162">
        <f t="shared" si="35"/>
        <v>1</v>
      </c>
      <c r="J106" s="152">
        <v>9</v>
      </c>
      <c r="K106" s="162">
        <f t="shared" si="33"/>
        <v>1.7687983962894539E-2</v>
      </c>
      <c r="L106" s="153">
        <v>127.84</v>
      </c>
      <c r="M106" s="163">
        <f t="shared" si="31"/>
        <v>1.0176879839628945</v>
      </c>
      <c r="N106" s="153">
        <v>1150.5599999999927</v>
      </c>
      <c r="O106" s="152">
        <v>2.4</v>
      </c>
      <c r="P106" s="154">
        <v>4.7167957234385436E-3</v>
      </c>
      <c r="Q106" s="360">
        <v>6.5999999999999428</v>
      </c>
      <c r="R106" s="154">
        <v>1.2971188239455884E-2</v>
      </c>
      <c r="S106" s="153">
        <v>843.74399999999275</v>
      </c>
      <c r="T106" s="152" t="s">
        <v>666</v>
      </c>
      <c r="U106" s="152" t="s">
        <v>428</v>
      </c>
      <c r="V106" s="152"/>
      <c r="W106" s="158">
        <v>1</v>
      </c>
      <c r="X106" s="158" t="s">
        <v>467</v>
      </c>
    </row>
    <row r="107" spans="2:24">
      <c r="B107" s="810">
        <f t="shared" si="29"/>
        <v>45940</v>
      </c>
      <c r="C107" s="813" t="str">
        <f t="shared" ref="C107" si="37">CHOOSE(WEEKDAY(B107,2),"一","二","三","四","五","六","日")</f>
        <v>五</v>
      </c>
      <c r="D107" s="161">
        <v>1</v>
      </c>
      <c r="E107" s="152" t="s">
        <v>684</v>
      </c>
      <c r="F107" s="153">
        <v>486.1934</v>
      </c>
      <c r="G107" s="152">
        <v>88.81</v>
      </c>
      <c r="H107" s="152">
        <v>90.12</v>
      </c>
      <c r="I107" s="162">
        <f t="shared" si="35"/>
        <v>1.0147505911496453</v>
      </c>
      <c r="J107" s="152">
        <v>0</v>
      </c>
      <c r="K107" s="162">
        <f t="shared" si="33"/>
        <v>0</v>
      </c>
      <c r="L107" s="153">
        <v>371.14</v>
      </c>
      <c r="M107" s="163">
        <f t="shared" si="31"/>
        <v>1.0147505911496453</v>
      </c>
      <c r="N107" s="153">
        <v>486.19340000000085</v>
      </c>
      <c r="O107" s="152">
        <v>1.31</v>
      </c>
      <c r="P107" s="154">
        <v>1.475059114964531E-2</v>
      </c>
      <c r="Q107" s="360">
        <v>2.2204460492503131E-15</v>
      </c>
      <c r="R107" s="154">
        <v>2.5002207513234016E-17</v>
      </c>
      <c r="S107" s="153">
        <v>8.2409634671876112E-13</v>
      </c>
      <c r="T107" s="152" t="s">
        <v>666</v>
      </c>
      <c r="U107" s="152" t="s">
        <v>428</v>
      </c>
      <c r="V107" s="152"/>
      <c r="W107" s="158">
        <v>1</v>
      </c>
      <c r="X107" s="158" t="s">
        <v>339</v>
      </c>
    </row>
    <row r="108" spans="2:24">
      <c r="B108" s="811"/>
      <c r="C108" s="814"/>
      <c r="D108" s="161">
        <v>2</v>
      </c>
      <c r="E108" s="152" t="s">
        <v>457</v>
      </c>
      <c r="F108" s="153">
        <v>471.33650000000006</v>
      </c>
      <c r="G108" s="152">
        <v>6880</v>
      </c>
      <c r="H108" s="152">
        <v>6425.25</v>
      </c>
      <c r="I108" s="162">
        <f t="shared" si="35"/>
        <v>0.93390261627906979</v>
      </c>
      <c r="J108" s="152">
        <v>700</v>
      </c>
      <c r="K108" s="162">
        <f t="shared" si="33"/>
        <v>0.10174418604651163</v>
      </c>
      <c r="L108" s="153">
        <v>2.83</v>
      </c>
      <c r="M108" s="163">
        <f t="shared" si="31"/>
        <v>1.0356468023255814</v>
      </c>
      <c r="N108" s="153">
        <v>694.0575</v>
      </c>
      <c r="O108" s="152">
        <v>166.55</v>
      </c>
      <c r="P108" s="154">
        <v>2.4207848837209302E-2</v>
      </c>
      <c r="Q108" s="360">
        <v>78.699999999999989</v>
      </c>
      <c r="R108" s="154">
        <v>1.1438953488372091E-2</v>
      </c>
      <c r="S108" s="153">
        <v>222.72099999999998</v>
      </c>
      <c r="T108" s="152" t="s">
        <v>666</v>
      </c>
      <c r="U108" s="152" t="s">
        <v>478</v>
      </c>
      <c r="V108" s="152"/>
      <c r="W108" s="158">
        <v>1</v>
      </c>
      <c r="X108" s="158" t="s">
        <v>292</v>
      </c>
    </row>
    <row r="109" spans="2:24">
      <c r="B109" s="811"/>
      <c r="C109" s="814"/>
      <c r="D109" s="161">
        <v>3</v>
      </c>
      <c r="E109" s="152" t="s">
        <v>691</v>
      </c>
      <c r="F109" s="153">
        <v>429.07200000000006</v>
      </c>
      <c r="G109" s="152">
        <v>16.72</v>
      </c>
      <c r="H109" s="152">
        <v>17.52</v>
      </c>
      <c r="I109" s="162">
        <f t="shared" si="35"/>
        <v>1.0478468899521531</v>
      </c>
      <c r="J109" s="152">
        <v>0</v>
      </c>
      <c r="K109" s="162">
        <f t="shared" si="33"/>
        <v>0</v>
      </c>
      <c r="L109" s="153">
        <v>536.34</v>
      </c>
      <c r="M109" s="163">
        <f t="shared" si="31"/>
        <v>1.0478468899521531</v>
      </c>
      <c r="N109" s="153">
        <v>429.0720000000004</v>
      </c>
      <c r="O109" s="152">
        <v>0.8</v>
      </c>
      <c r="P109" s="154">
        <v>4.7846889952153117E-2</v>
      </c>
      <c r="Q109" s="360">
        <v>0</v>
      </c>
      <c r="R109" s="154">
        <v>0</v>
      </c>
      <c r="S109" s="153">
        <v>0</v>
      </c>
      <c r="T109" s="152" t="s">
        <v>666</v>
      </c>
      <c r="U109" s="152" t="s">
        <v>428</v>
      </c>
      <c r="V109" s="152"/>
      <c r="W109" s="158">
        <v>1</v>
      </c>
      <c r="X109" s="158" t="s">
        <v>286</v>
      </c>
    </row>
    <row r="110" spans="2:24">
      <c r="B110" s="811"/>
      <c r="C110" s="814"/>
      <c r="D110" s="161">
        <v>4</v>
      </c>
      <c r="E110" s="152" t="s">
        <v>701</v>
      </c>
      <c r="F110" s="153">
        <v>379.34999999999997</v>
      </c>
      <c r="G110" s="152">
        <v>134.55000000000001</v>
      </c>
      <c r="H110" s="152">
        <v>136.5</v>
      </c>
      <c r="I110" s="162">
        <f t="shared" si="35"/>
        <v>1.0144927536231882</v>
      </c>
      <c r="J110" s="152">
        <v>4.5999999999999996</v>
      </c>
      <c r="K110" s="162">
        <f t="shared" si="33"/>
        <v>3.4188034188034185E-2</v>
      </c>
      <c r="L110" s="153">
        <v>84.3</v>
      </c>
      <c r="M110" s="163">
        <f t="shared" si="31"/>
        <v>1.0486807878112225</v>
      </c>
      <c r="N110" s="153">
        <v>552.1649999999986</v>
      </c>
      <c r="O110" s="152">
        <v>4.5</v>
      </c>
      <c r="P110" s="154">
        <v>3.3444816053511704E-2</v>
      </c>
      <c r="Q110" s="360">
        <v>2.0499999999999829</v>
      </c>
      <c r="R110" s="154">
        <v>1.523597175771076E-2</v>
      </c>
      <c r="S110" s="153">
        <v>172.81499999999855</v>
      </c>
      <c r="T110" s="152" t="s">
        <v>666</v>
      </c>
      <c r="U110" s="152" t="s">
        <v>428</v>
      </c>
      <c r="V110" s="152"/>
      <c r="W110" s="158">
        <v>1</v>
      </c>
      <c r="X110" s="158" t="s">
        <v>290</v>
      </c>
    </row>
    <row r="111" spans="2:24">
      <c r="B111" s="811"/>
      <c r="C111" s="814"/>
      <c r="D111" s="161">
        <v>5</v>
      </c>
      <c r="E111" s="152" t="s">
        <v>536</v>
      </c>
      <c r="F111" s="153">
        <v>375.76499999999999</v>
      </c>
      <c r="G111" s="152">
        <v>135.54</v>
      </c>
      <c r="H111" s="152">
        <v>135.4</v>
      </c>
      <c r="I111" s="162">
        <f t="shared" si="35"/>
        <v>0.99896709458462452</v>
      </c>
      <c r="J111" s="152">
        <v>2.6</v>
      </c>
      <c r="K111" s="162">
        <f t="shared" si="33"/>
        <v>1.9182529142688507E-2</v>
      </c>
      <c r="L111" s="153">
        <v>152.75</v>
      </c>
      <c r="M111" s="163">
        <f t="shared" si="31"/>
        <v>1.0181496237273131</v>
      </c>
      <c r="N111" s="153">
        <v>375.76500000000124</v>
      </c>
      <c r="O111" s="152">
        <v>2.46</v>
      </c>
      <c r="P111" s="154">
        <v>1.814962372731297E-2</v>
      </c>
      <c r="Q111" s="360">
        <v>7.9936057773011271E-15</v>
      </c>
      <c r="R111" s="154">
        <v>5.8975990683939268E-17</v>
      </c>
      <c r="S111" s="153">
        <v>1.2210232824827472E-12</v>
      </c>
      <c r="T111" s="152" t="s">
        <v>666</v>
      </c>
      <c r="U111" s="152" t="s">
        <v>428</v>
      </c>
      <c r="V111" s="152"/>
      <c r="W111" s="158">
        <v>1</v>
      </c>
      <c r="X111" s="158" t="s">
        <v>501</v>
      </c>
    </row>
    <row r="112" spans="2:24">
      <c r="B112" s="811"/>
      <c r="C112" s="814"/>
      <c r="D112" s="161">
        <v>6</v>
      </c>
      <c r="E112" s="152" t="s">
        <v>488</v>
      </c>
      <c r="F112" s="153">
        <v>339.9</v>
      </c>
      <c r="G112" s="152">
        <v>2344</v>
      </c>
      <c r="H112" s="152">
        <v>2366</v>
      </c>
      <c r="I112" s="162">
        <f t="shared" si="35"/>
        <v>1.0093856655290103</v>
      </c>
      <c r="J112" s="152">
        <v>0</v>
      </c>
      <c r="K112" s="162">
        <f t="shared" si="33"/>
        <v>0</v>
      </c>
      <c r="L112" s="153">
        <v>15.45</v>
      </c>
      <c r="M112" s="163">
        <f t="shared" si="31"/>
        <v>1.0093856655290103</v>
      </c>
      <c r="N112" s="153">
        <v>339.9</v>
      </c>
      <c r="O112" s="152">
        <v>22</v>
      </c>
      <c r="P112" s="154">
        <v>9.3856655290102398E-3</v>
      </c>
      <c r="Q112" s="360">
        <v>0</v>
      </c>
      <c r="R112" s="154">
        <v>0</v>
      </c>
      <c r="S112" s="153">
        <v>0</v>
      </c>
      <c r="T112" s="152" t="s">
        <v>666</v>
      </c>
      <c r="U112" s="152" t="s">
        <v>487</v>
      </c>
      <c r="V112" s="152" t="s">
        <v>667</v>
      </c>
      <c r="W112" s="158">
        <v>1</v>
      </c>
      <c r="X112" s="158" t="s">
        <v>182</v>
      </c>
    </row>
    <row r="113" spans="2:25">
      <c r="B113" s="811"/>
      <c r="C113" s="814"/>
      <c r="D113" s="161">
        <v>7</v>
      </c>
      <c r="E113" s="152" t="s">
        <v>702</v>
      </c>
      <c r="F113" s="153">
        <v>320.84999999999997</v>
      </c>
      <c r="G113" s="152">
        <v>7401</v>
      </c>
      <c r="H113" s="152">
        <v>7680</v>
      </c>
      <c r="I113" s="162">
        <f t="shared" si="35"/>
        <v>1.037697608431293</v>
      </c>
      <c r="J113" s="152">
        <v>0</v>
      </c>
      <c r="K113" s="162">
        <f t="shared" si="33"/>
        <v>0</v>
      </c>
      <c r="L113" s="153">
        <v>1.1499999999999999</v>
      </c>
      <c r="M113" s="163">
        <f t="shared" si="31"/>
        <v>1.037697608431293</v>
      </c>
      <c r="N113" s="153">
        <v>320.84999999999997</v>
      </c>
      <c r="O113" s="152">
        <v>279</v>
      </c>
      <c r="P113" s="154">
        <v>3.7697608431293071E-2</v>
      </c>
      <c r="Q113" s="360">
        <v>0</v>
      </c>
      <c r="R113" s="154">
        <v>0</v>
      </c>
      <c r="S113" s="153">
        <v>0</v>
      </c>
      <c r="T113" s="152" t="s">
        <v>666</v>
      </c>
      <c r="U113" s="152" t="s">
        <v>428</v>
      </c>
      <c r="V113" s="152"/>
      <c r="W113" s="158">
        <v>1</v>
      </c>
      <c r="X113" s="158" t="s">
        <v>309</v>
      </c>
    </row>
    <row r="114" spans="2:25">
      <c r="B114" s="811"/>
      <c r="C114" s="814"/>
      <c r="D114" s="161">
        <v>8</v>
      </c>
      <c r="E114" s="152" t="s">
        <v>468</v>
      </c>
      <c r="F114" s="153">
        <v>303.12119999999999</v>
      </c>
      <c r="G114" s="152">
        <v>29.6</v>
      </c>
      <c r="H114" s="152">
        <v>31.41</v>
      </c>
      <c r="I114" s="162">
        <f t="shared" si="35"/>
        <v>1.0611486486486486</v>
      </c>
      <c r="J114" s="152">
        <v>0</v>
      </c>
      <c r="K114" s="162">
        <f t="shared" si="33"/>
        <v>0</v>
      </c>
      <c r="L114" s="153">
        <v>248.46</v>
      </c>
      <c r="M114" s="163">
        <f t="shared" si="31"/>
        <v>1.0611486486486486</v>
      </c>
      <c r="N114" s="153">
        <v>449.71259999999972</v>
      </c>
      <c r="O114" s="152">
        <v>1.22</v>
      </c>
      <c r="P114" s="154">
        <v>4.1216216216216212E-2</v>
      </c>
      <c r="Q114" s="360">
        <v>0.58999999999999875</v>
      </c>
      <c r="R114" s="154">
        <v>1.9932432432432388E-2</v>
      </c>
      <c r="S114" s="153">
        <v>146.59139999999968</v>
      </c>
      <c r="T114" s="152" t="s">
        <v>666</v>
      </c>
      <c r="U114" s="152" t="s">
        <v>428</v>
      </c>
      <c r="V114" s="152"/>
      <c r="W114" s="158">
        <v>1</v>
      </c>
      <c r="X114" s="158" t="s">
        <v>339</v>
      </c>
    </row>
    <row r="115" spans="2:25">
      <c r="B115" s="811"/>
      <c r="C115" s="814"/>
      <c r="D115" s="161">
        <v>9</v>
      </c>
      <c r="E115" s="152" t="s">
        <v>699</v>
      </c>
      <c r="F115" s="153">
        <v>289.9554</v>
      </c>
      <c r="G115" s="152">
        <v>53.89</v>
      </c>
      <c r="H115" s="152">
        <v>56.51</v>
      </c>
      <c r="I115" s="162">
        <f t="shared" si="35"/>
        <v>1.0486175542772314</v>
      </c>
      <c r="J115" s="152">
        <v>0</v>
      </c>
      <c r="K115" s="162">
        <f t="shared" si="33"/>
        <v>0</v>
      </c>
      <c r="L115" s="153">
        <v>110.67</v>
      </c>
      <c r="M115" s="163">
        <f t="shared" si="31"/>
        <v>1.0486175542772314</v>
      </c>
      <c r="N115" s="153">
        <v>289.95539999999971</v>
      </c>
      <c r="O115" s="152">
        <v>2.62</v>
      </c>
      <c r="P115" s="154">
        <v>4.8617554277231398E-2</v>
      </c>
      <c r="Q115" s="360">
        <v>0</v>
      </c>
      <c r="R115" s="154">
        <v>0</v>
      </c>
      <c r="S115" s="153">
        <v>0</v>
      </c>
      <c r="T115" s="152" t="s">
        <v>666</v>
      </c>
      <c r="U115" s="152" t="s">
        <v>428</v>
      </c>
      <c r="V115" s="152"/>
      <c r="W115" s="158">
        <v>1</v>
      </c>
      <c r="X115" s="158" t="s">
        <v>510</v>
      </c>
    </row>
    <row r="116" spans="2:25">
      <c r="B116" s="812"/>
      <c r="C116" s="815"/>
      <c r="D116" s="161">
        <v>10</v>
      </c>
      <c r="E116" s="152" t="s">
        <v>485</v>
      </c>
      <c r="F116" s="153">
        <v>270.60000000000002</v>
      </c>
      <c r="G116" s="152">
        <v>5064</v>
      </c>
      <c r="H116" s="152">
        <v>5284</v>
      </c>
      <c r="I116" s="162">
        <f t="shared" si="35"/>
        <v>1.0434439178515007</v>
      </c>
      <c r="J116" s="152">
        <v>0</v>
      </c>
      <c r="K116" s="162">
        <f t="shared" si="33"/>
        <v>0</v>
      </c>
      <c r="L116" s="153">
        <v>1.23</v>
      </c>
      <c r="M116" s="163">
        <f t="shared" si="31"/>
        <v>1.0434439178515007</v>
      </c>
      <c r="N116" s="153">
        <v>270.60000000000002</v>
      </c>
      <c r="O116" s="152">
        <v>220</v>
      </c>
      <c r="P116" s="154">
        <v>4.3443917851500792E-2</v>
      </c>
      <c r="Q116" s="360">
        <v>0</v>
      </c>
      <c r="R116" s="154">
        <v>0</v>
      </c>
      <c r="S116" s="153">
        <v>0</v>
      </c>
      <c r="T116" s="152" t="s">
        <v>666</v>
      </c>
      <c r="U116" s="152" t="s">
        <v>478</v>
      </c>
      <c r="V116" s="152" t="s">
        <v>669</v>
      </c>
      <c r="W116" s="158">
        <v>1</v>
      </c>
      <c r="X116" s="158" t="s">
        <v>346</v>
      </c>
    </row>
    <row r="117" spans="2:25">
      <c r="B117" s="810">
        <f t="shared" ref="B117" si="38">B107+1</f>
        <v>45941</v>
      </c>
      <c r="C117" s="813" t="str">
        <f t="shared" ref="C117" si="39">CHOOSE(WEEKDAY(B117,2),"一","二","三","四","五","六","日")</f>
        <v>六</v>
      </c>
      <c r="D117" s="161">
        <v>1</v>
      </c>
      <c r="E117" s="152" t="s">
        <v>488</v>
      </c>
      <c r="F117" s="153">
        <v>1297.8</v>
      </c>
      <c r="G117" s="152">
        <v>2382</v>
      </c>
      <c r="H117" s="152">
        <v>2466</v>
      </c>
      <c r="I117" s="162">
        <f t="shared" si="35"/>
        <v>1.035264483627204</v>
      </c>
      <c r="J117" s="152">
        <v>0</v>
      </c>
      <c r="K117" s="162">
        <f t="shared" si="33"/>
        <v>0</v>
      </c>
      <c r="L117" s="153">
        <v>15.45</v>
      </c>
      <c r="M117" s="163">
        <f t="shared" si="31"/>
        <v>1.035264483627204</v>
      </c>
      <c r="N117" s="153">
        <v>1297.8</v>
      </c>
      <c r="O117" s="152">
        <v>84</v>
      </c>
      <c r="P117" s="154">
        <v>3.5264483627204031E-2</v>
      </c>
      <c r="Q117" s="360">
        <v>0</v>
      </c>
      <c r="R117" s="154">
        <v>0</v>
      </c>
      <c r="S117" s="153">
        <v>0</v>
      </c>
      <c r="T117" s="152" t="s">
        <v>666</v>
      </c>
      <c r="U117" s="152" t="s">
        <v>487</v>
      </c>
      <c r="V117" s="152" t="s">
        <v>667</v>
      </c>
      <c r="W117" s="158">
        <v>1</v>
      </c>
      <c r="X117" s="158" t="s">
        <v>182</v>
      </c>
    </row>
    <row r="118" spans="2:25">
      <c r="B118" s="811"/>
      <c r="C118" s="814"/>
      <c r="D118" s="161">
        <v>2</v>
      </c>
      <c r="E118" s="152" t="s">
        <v>457</v>
      </c>
      <c r="F118" s="153">
        <v>602.79</v>
      </c>
      <c r="G118" s="152">
        <v>7536</v>
      </c>
      <c r="H118" s="152">
        <v>7900</v>
      </c>
      <c r="I118" s="162">
        <f t="shared" si="35"/>
        <v>1.0483014861995754</v>
      </c>
      <c r="J118" s="152">
        <v>0</v>
      </c>
      <c r="K118" s="162">
        <f t="shared" si="33"/>
        <v>0</v>
      </c>
      <c r="L118" s="153">
        <v>2.83</v>
      </c>
      <c r="M118" s="163">
        <f t="shared" si="31"/>
        <v>1.0483014861995754</v>
      </c>
      <c r="N118" s="153">
        <v>1030.1200000000001</v>
      </c>
      <c r="O118" s="152">
        <v>213</v>
      </c>
      <c r="P118" s="154">
        <v>2.8264331210191083E-2</v>
      </c>
      <c r="Q118" s="360">
        <v>151</v>
      </c>
      <c r="R118" s="154">
        <v>2.0037154989384288E-2</v>
      </c>
      <c r="S118" s="153">
        <v>427.33</v>
      </c>
      <c r="T118" s="152" t="s">
        <v>666</v>
      </c>
      <c r="U118" s="152" t="s">
        <v>478</v>
      </c>
      <c r="V118" s="152"/>
      <c r="W118" s="158">
        <v>1</v>
      </c>
      <c r="X118" s="158" t="s">
        <v>292</v>
      </c>
    </row>
    <row r="119" spans="2:25">
      <c r="B119" s="811"/>
      <c r="C119" s="814"/>
      <c r="D119" s="161">
        <v>3</v>
      </c>
      <c r="E119" s="152" t="s">
        <v>539</v>
      </c>
      <c r="F119" s="153">
        <v>352.4248</v>
      </c>
      <c r="G119" s="152">
        <v>53.2</v>
      </c>
      <c r="H119" s="152">
        <v>55.58</v>
      </c>
      <c r="I119" s="162">
        <f t="shared" si="35"/>
        <v>1.044736842105263</v>
      </c>
      <c r="J119" s="152">
        <v>0</v>
      </c>
      <c r="K119" s="162">
        <f t="shared" si="33"/>
        <v>0</v>
      </c>
      <c r="L119" s="153">
        <v>187.46</v>
      </c>
      <c r="M119" s="163">
        <f t="shared" si="31"/>
        <v>1.044736842105263</v>
      </c>
      <c r="N119" s="153">
        <v>446.15479999999917</v>
      </c>
      <c r="O119" s="152">
        <v>1.88</v>
      </c>
      <c r="P119" s="154">
        <v>3.5338345864661648E-2</v>
      </c>
      <c r="Q119" s="360">
        <v>0.49999999999999556</v>
      </c>
      <c r="R119" s="154">
        <v>9.39849624060142E-3</v>
      </c>
      <c r="S119" s="153">
        <v>93.729999999999166</v>
      </c>
      <c r="T119" s="152" t="s">
        <v>666</v>
      </c>
      <c r="U119" s="152" t="s">
        <v>428</v>
      </c>
      <c r="V119" s="152"/>
      <c r="W119" s="158">
        <v>1</v>
      </c>
      <c r="X119" s="158" t="s">
        <v>310</v>
      </c>
    </row>
    <row r="120" spans="2:25">
      <c r="B120" s="811"/>
      <c r="C120" s="814"/>
      <c r="D120" s="161">
        <v>4</v>
      </c>
      <c r="E120" s="152" t="s">
        <v>697</v>
      </c>
      <c r="F120" s="153">
        <v>351.47230000000002</v>
      </c>
      <c r="G120" s="152">
        <v>41.63</v>
      </c>
      <c r="H120" s="152">
        <v>43.56</v>
      </c>
      <c r="I120" s="162">
        <f t="shared" si="35"/>
        <v>1.0463607975018017</v>
      </c>
      <c r="J120" s="152">
        <v>0</v>
      </c>
      <c r="K120" s="162">
        <f t="shared" si="33"/>
        <v>0</v>
      </c>
      <c r="L120" s="153">
        <v>182.11</v>
      </c>
      <c r="M120" s="163">
        <f t="shared" si="31"/>
        <v>1.0463607975018017</v>
      </c>
      <c r="N120" s="153">
        <v>351.47229999999996</v>
      </c>
      <c r="O120" s="152">
        <v>1.93</v>
      </c>
      <c r="P120" s="154">
        <v>4.6360797501801582E-2</v>
      </c>
      <c r="Q120" s="360">
        <v>0</v>
      </c>
      <c r="R120" s="154">
        <v>0</v>
      </c>
      <c r="S120" s="153">
        <v>0</v>
      </c>
      <c r="T120" s="152" t="s">
        <v>666</v>
      </c>
      <c r="U120" s="152" t="s">
        <v>428</v>
      </c>
      <c r="V120" s="152"/>
      <c r="W120" s="158">
        <v>1</v>
      </c>
      <c r="X120" s="158" t="s">
        <v>310</v>
      </c>
    </row>
    <row r="121" spans="2:25">
      <c r="B121" s="811"/>
      <c r="C121" s="814"/>
      <c r="D121" s="161">
        <v>5</v>
      </c>
      <c r="E121" s="152" t="s">
        <v>468</v>
      </c>
      <c r="F121" s="153">
        <v>350.32859999999999</v>
      </c>
      <c r="G121" s="152">
        <v>29.99</v>
      </c>
      <c r="H121" s="152">
        <v>31.4</v>
      </c>
      <c r="I121" s="162">
        <f t="shared" si="35"/>
        <v>1.0470156718906303</v>
      </c>
      <c r="J121" s="152">
        <v>0</v>
      </c>
      <c r="K121" s="162">
        <f t="shared" si="33"/>
        <v>0</v>
      </c>
      <c r="L121" s="153">
        <v>248.46</v>
      </c>
      <c r="M121" s="163">
        <f t="shared" si="31"/>
        <v>1.0470156718906303</v>
      </c>
      <c r="N121" s="153">
        <v>350.32860000000005</v>
      </c>
      <c r="O121" s="152">
        <v>1.41</v>
      </c>
      <c r="P121" s="154">
        <v>4.701567189063021E-2</v>
      </c>
      <c r="Q121" s="360">
        <v>0</v>
      </c>
      <c r="R121" s="154">
        <v>0</v>
      </c>
      <c r="S121" s="153">
        <v>0</v>
      </c>
      <c r="T121" s="152" t="s">
        <v>666</v>
      </c>
      <c r="U121" s="152" t="s">
        <v>428</v>
      </c>
      <c r="V121" s="152"/>
      <c r="W121" s="158">
        <v>1</v>
      </c>
      <c r="X121" s="158" t="s">
        <v>467</v>
      </c>
    </row>
    <row r="122" spans="2:25">
      <c r="B122" s="811"/>
      <c r="C122" s="814"/>
      <c r="D122" s="161">
        <v>6</v>
      </c>
      <c r="E122" s="152" t="s">
        <v>674</v>
      </c>
      <c r="F122" s="153">
        <v>343.1705</v>
      </c>
      <c r="G122" s="152">
        <v>275.5</v>
      </c>
      <c r="H122" s="152">
        <v>288</v>
      </c>
      <c r="I122" s="162">
        <f t="shared" si="35"/>
        <v>1.0453720508166968</v>
      </c>
      <c r="J122" s="152">
        <v>0</v>
      </c>
      <c r="K122" s="162">
        <f t="shared" si="33"/>
        <v>0</v>
      </c>
      <c r="L122" s="153">
        <v>39.950000000000003</v>
      </c>
      <c r="M122" s="163">
        <f t="shared" si="31"/>
        <v>1.0453720508166968</v>
      </c>
      <c r="N122" s="153">
        <v>499.37500000000006</v>
      </c>
      <c r="O122" s="152">
        <v>8.59</v>
      </c>
      <c r="P122" s="154">
        <v>3.1179673321234121E-2</v>
      </c>
      <c r="Q122" s="360">
        <v>3.91</v>
      </c>
      <c r="R122" s="154">
        <v>1.4192377495462795E-2</v>
      </c>
      <c r="S122" s="153">
        <v>156.20450000000002</v>
      </c>
      <c r="T122" s="152" t="s">
        <v>666</v>
      </c>
      <c r="U122" s="152" t="s">
        <v>428</v>
      </c>
      <c r="V122" s="152"/>
      <c r="W122" s="158">
        <v>1</v>
      </c>
      <c r="X122" s="158" t="s">
        <v>314</v>
      </c>
    </row>
    <row r="123" spans="2:25">
      <c r="B123" s="811"/>
      <c r="C123" s="814"/>
      <c r="D123" s="161">
        <v>7</v>
      </c>
      <c r="E123" s="152" t="s">
        <v>533</v>
      </c>
      <c r="F123" s="153">
        <v>307.38839999999999</v>
      </c>
      <c r="G123" s="152">
        <v>35.869999999999997</v>
      </c>
      <c r="H123" s="152">
        <v>37.61</v>
      </c>
      <c r="I123" s="162">
        <f t="shared" si="35"/>
        <v>1.0485085029272374</v>
      </c>
      <c r="J123" s="152">
        <v>0</v>
      </c>
      <c r="K123" s="162">
        <f t="shared" si="33"/>
        <v>0</v>
      </c>
      <c r="L123" s="153">
        <v>176.66</v>
      </c>
      <c r="M123" s="163">
        <f t="shared" si="31"/>
        <v>1.0485085029272374</v>
      </c>
      <c r="N123" s="153">
        <v>307.38840000000033</v>
      </c>
      <c r="O123" s="152">
        <v>1.74</v>
      </c>
      <c r="P123" s="154">
        <v>4.8508502927237247E-2</v>
      </c>
      <c r="Q123" s="360">
        <v>1.9984014443252818E-15</v>
      </c>
      <c r="R123" s="154">
        <v>5.5712334661981652E-17</v>
      </c>
      <c r="S123" s="153">
        <v>3.5303759915450429E-13</v>
      </c>
      <c r="T123" s="152" t="s">
        <v>666</v>
      </c>
      <c r="U123" s="152" t="s">
        <v>428</v>
      </c>
      <c r="V123" s="152"/>
      <c r="W123" s="158">
        <v>1</v>
      </c>
      <c r="X123" s="158" t="s">
        <v>291</v>
      </c>
    </row>
    <row r="124" spans="2:25">
      <c r="B124" s="811"/>
      <c r="C124" s="814"/>
      <c r="D124" s="161">
        <v>8</v>
      </c>
      <c r="E124" s="152" t="s">
        <v>673</v>
      </c>
      <c r="F124" s="153">
        <v>286.49400000000003</v>
      </c>
      <c r="G124" s="152">
        <v>37.93</v>
      </c>
      <c r="H124" s="152">
        <v>39.49</v>
      </c>
      <c r="I124" s="162">
        <f t="shared" si="35"/>
        <v>1.0411283944107568</v>
      </c>
      <c r="J124" s="152">
        <v>0</v>
      </c>
      <c r="K124" s="162">
        <f t="shared" si="33"/>
        <v>0</v>
      </c>
      <c r="L124" s="153">
        <v>183.65</v>
      </c>
      <c r="M124" s="163">
        <f t="shared" si="31"/>
        <v>1.0411283944107568</v>
      </c>
      <c r="N124" s="153">
        <v>286.49400000000043</v>
      </c>
      <c r="O124" s="152">
        <v>1.56</v>
      </c>
      <c r="P124" s="154">
        <v>4.1128394410756657E-2</v>
      </c>
      <c r="Q124" s="360">
        <v>2.2204460492503131E-15</v>
      </c>
      <c r="R124" s="154">
        <v>5.854062877011108E-17</v>
      </c>
      <c r="S124" s="153">
        <v>4.0778491694482E-13</v>
      </c>
      <c r="T124" s="152" t="s">
        <v>666</v>
      </c>
      <c r="U124" s="152" t="s">
        <v>428</v>
      </c>
      <c r="V124" s="152"/>
      <c r="W124" s="158">
        <v>1</v>
      </c>
      <c r="X124" s="158" t="s">
        <v>298</v>
      </c>
    </row>
    <row r="125" spans="2:25">
      <c r="B125" s="811"/>
      <c r="C125" s="814"/>
      <c r="D125" s="161">
        <v>9</v>
      </c>
      <c r="E125" s="152" t="s">
        <v>686</v>
      </c>
      <c r="F125" s="153">
        <v>278.80580000000003</v>
      </c>
      <c r="G125" s="152">
        <v>37.229999999999997</v>
      </c>
      <c r="H125" s="152">
        <v>39.049999999999997</v>
      </c>
      <c r="I125" s="162">
        <f t="shared" si="35"/>
        <v>1.0488853075476767</v>
      </c>
      <c r="J125" s="152">
        <v>0</v>
      </c>
      <c r="K125" s="162">
        <f t="shared" si="33"/>
        <v>0</v>
      </c>
      <c r="L125" s="153">
        <v>153.19</v>
      </c>
      <c r="M125" s="163">
        <f t="shared" si="31"/>
        <v>1.0488853075476767</v>
      </c>
      <c r="N125" s="153">
        <v>278.80580000000003</v>
      </c>
      <c r="O125" s="152">
        <v>1.82</v>
      </c>
      <c r="P125" s="154">
        <v>4.8885307547676608E-2</v>
      </c>
      <c r="Q125" s="360">
        <v>0</v>
      </c>
      <c r="R125" s="154">
        <v>0</v>
      </c>
      <c r="S125" s="153">
        <v>0</v>
      </c>
      <c r="T125" s="152" t="s">
        <v>666</v>
      </c>
      <c r="U125" s="152" t="s">
        <v>428</v>
      </c>
      <c r="V125" s="152"/>
      <c r="W125" s="158">
        <v>1</v>
      </c>
      <c r="X125" s="158" t="s">
        <v>566</v>
      </c>
    </row>
    <row r="126" spans="2:25">
      <c r="B126" s="812"/>
      <c r="C126" s="815"/>
      <c r="D126" s="161">
        <v>10</v>
      </c>
      <c r="E126" s="152" t="s">
        <v>507</v>
      </c>
      <c r="F126" s="153">
        <v>278.4873</v>
      </c>
      <c r="G126" s="152">
        <v>3524.91</v>
      </c>
      <c r="H126" s="152">
        <v>3513.95</v>
      </c>
      <c r="I126" s="162">
        <f t="shared" si="35"/>
        <v>0.99689070075548025</v>
      </c>
      <c r="J126" s="152">
        <v>45.15</v>
      </c>
      <c r="K126" s="162">
        <f t="shared" si="33"/>
        <v>1.2808837672451211E-2</v>
      </c>
      <c r="L126" s="153">
        <v>39.39</v>
      </c>
      <c r="M126" s="163">
        <f t="shared" si="31"/>
        <v>1.0096995384279315</v>
      </c>
      <c r="N126" s="153">
        <v>1346.7441000000022</v>
      </c>
      <c r="O126" s="152">
        <v>7.07</v>
      </c>
      <c r="P126" s="154">
        <v>2.0057249688644535E-3</v>
      </c>
      <c r="Q126" s="360">
        <v>27.120000000000054</v>
      </c>
      <c r="R126" s="154">
        <v>7.6938134590670559E-3</v>
      </c>
      <c r="S126" s="153">
        <v>1068.2568000000022</v>
      </c>
      <c r="T126" s="152" t="s">
        <v>666</v>
      </c>
      <c r="U126" s="152" t="s">
        <v>428</v>
      </c>
      <c r="V126" s="152"/>
      <c r="W126" s="158">
        <v>1</v>
      </c>
      <c r="X126" s="158" t="s">
        <v>467</v>
      </c>
    </row>
    <row r="127" spans="2:25">
      <c r="B127" s="810">
        <f t="shared" ref="B127:B167" si="40">B117+1</f>
        <v>45942</v>
      </c>
      <c r="C127" s="813" t="str">
        <f t="shared" ref="C127" si="41">CHOOSE(WEEKDAY(B127,2),"一","二","三","四","五","六","日")</f>
        <v>日</v>
      </c>
      <c r="D127" s="161">
        <v>1</v>
      </c>
      <c r="E127" s="152" t="s">
        <v>703</v>
      </c>
      <c r="F127" s="153">
        <v>851.06639999999993</v>
      </c>
      <c r="G127" s="152">
        <v>349.44</v>
      </c>
      <c r="H127" s="152">
        <v>331.9</v>
      </c>
      <c r="I127" s="162">
        <f t="shared" si="35"/>
        <v>0.94980540293040283</v>
      </c>
      <c r="J127" s="152">
        <v>30</v>
      </c>
      <c r="K127" s="162">
        <f t="shared" ref="K127:K176" si="42">J127/G127</f>
        <v>8.5851648351648352E-2</v>
      </c>
      <c r="L127" s="153">
        <v>70.22</v>
      </c>
      <c r="M127" s="163">
        <f t="shared" si="31"/>
        <v>1.0356570512820513</v>
      </c>
      <c r="N127" s="153">
        <v>874.9411999999985</v>
      </c>
      <c r="O127" s="152">
        <v>12.12</v>
      </c>
      <c r="P127" s="154">
        <v>3.4684065934065929E-2</v>
      </c>
      <c r="Q127" s="360">
        <v>0.33999999999998032</v>
      </c>
      <c r="R127" s="154">
        <v>9.7298534798529162E-4</v>
      </c>
      <c r="S127" s="153">
        <v>23.874799999998618</v>
      </c>
      <c r="T127" s="152" t="s">
        <v>666</v>
      </c>
      <c r="U127" s="152" t="s">
        <v>428</v>
      </c>
      <c r="V127" s="152"/>
      <c r="W127" s="158">
        <v>1</v>
      </c>
      <c r="X127" s="158" t="s">
        <v>286</v>
      </c>
    </row>
    <row r="128" spans="2:25">
      <c r="B128" s="811"/>
      <c r="C128" s="814"/>
      <c r="D128" s="161">
        <v>2</v>
      </c>
      <c r="E128" s="152" t="s">
        <v>704</v>
      </c>
      <c r="F128" s="153">
        <v>739.46690000000001</v>
      </c>
      <c r="G128" s="152">
        <v>71.709999999999994</v>
      </c>
      <c r="H128" s="152">
        <v>73.5</v>
      </c>
      <c r="I128" s="162">
        <f t="shared" si="35"/>
        <v>1.0249616510946871</v>
      </c>
      <c r="J128" s="152">
        <v>0</v>
      </c>
      <c r="K128" s="162">
        <f t="shared" si="42"/>
        <v>0</v>
      </c>
      <c r="L128" s="153">
        <v>413.11</v>
      </c>
      <c r="M128" s="163">
        <f t="shared" si="31"/>
        <v>1.0249616510946871</v>
      </c>
      <c r="N128" s="153">
        <v>739.46690000000262</v>
      </c>
      <c r="O128" s="152">
        <v>1.79</v>
      </c>
      <c r="P128" s="154">
        <v>2.4961651094686937E-2</v>
      </c>
      <c r="Q128" s="360">
        <v>6.2172489379008766E-15</v>
      </c>
      <c r="R128" s="154">
        <v>8.6699887573572402E-17</v>
      </c>
      <c r="S128" s="153">
        <v>2.5684077087362311E-12</v>
      </c>
      <c r="T128" s="152" t="s">
        <v>666</v>
      </c>
      <c r="U128" s="152" t="s">
        <v>428</v>
      </c>
      <c r="V128" s="152"/>
      <c r="W128" s="158">
        <v>1</v>
      </c>
      <c r="X128" s="158" t="s">
        <v>705</v>
      </c>
      <c r="Y128" s="155" t="s">
        <v>706</v>
      </c>
    </row>
    <row r="129" spans="2:25">
      <c r="B129" s="811"/>
      <c r="C129" s="814"/>
      <c r="D129" s="161">
        <v>3</v>
      </c>
      <c r="E129" s="152" t="s">
        <v>471</v>
      </c>
      <c r="F129" s="153">
        <v>628.83839999999998</v>
      </c>
      <c r="G129" s="152">
        <v>145.91</v>
      </c>
      <c r="H129" s="152">
        <v>153.05000000000001</v>
      </c>
      <c r="I129" s="162">
        <f t="shared" si="35"/>
        <v>1.0489342745528065</v>
      </c>
      <c r="J129" s="152">
        <v>0</v>
      </c>
      <c r="K129" s="162">
        <f t="shared" si="42"/>
        <v>0</v>
      </c>
      <c r="L129" s="153">
        <v>122.82</v>
      </c>
      <c r="M129" s="163">
        <f t="shared" si="31"/>
        <v>1.0489342745528065</v>
      </c>
      <c r="N129" s="153">
        <v>876.93480000000181</v>
      </c>
      <c r="O129" s="152">
        <v>5.12</v>
      </c>
      <c r="P129" s="154">
        <v>3.5090124049071345E-2</v>
      </c>
      <c r="Q129" s="360">
        <v>2.0200000000000147</v>
      </c>
      <c r="R129" s="154">
        <v>1.384415050373528E-2</v>
      </c>
      <c r="S129" s="153">
        <v>248.09640000000178</v>
      </c>
      <c r="T129" s="152" t="s">
        <v>666</v>
      </c>
      <c r="U129" s="152" t="s">
        <v>428</v>
      </c>
      <c r="V129" s="152"/>
      <c r="W129" s="158">
        <v>1</v>
      </c>
      <c r="X129" s="158" t="s">
        <v>470</v>
      </c>
      <c r="Y129" s="157" t="s">
        <v>670</v>
      </c>
    </row>
    <row r="130" spans="2:25">
      <c r="B130" s="811"/>
      <c r="C130" s="814"/>
      <c r="D130" s="161">
        <v>4</v>
      </c>
      <c r="E130" s="152" t="s">
        <v>523</v>
      </c>
      <c r="F130" s="153">
        <v>507.28859999999992</v>
      </c>
      <c r="G130" s="152">
        <v>546</v>
      </c>
      <c r="H130" s="152">
        <v>541.38</v>
      </c>
      <c r="I130" s="162">
        <f t="shared" si="35"/>
        <v>0.99153846153846148</v>
      </c>
      <c r="J130" s="152">
        <v>14.4</v>
      </c>
      <c r="K130" s="162">
        <f t="shared" si="42"/>
        <v>2.6373626373626374E-2</v>
      </c>
      <c r="L130" s="153">
        <v>51.87</v>
      </c>
      <c r="M130" s="163">
        <f t="shared" si="31"/>
        <v>1.0179120879120878</v>
      </c>
      <c r="N130" s="153">
        <v>507.28859999999855</v>
      </c>
      <c r="O130" s="152">
        <v>9.7799999999999994</v>
      </c>
      <c r="P130" s="154">
        <v>1.7912087912087912E-2</v>
      </c>
      <c r="Q130" s="360">
        <v>-2.6645352591003757E-14</v>
      </c>
      <c r="R130" s="154">
        <v>-4.8801012071435452E-17</v>
      </c>
      <c r="S130" s="153">
        <v>-1.3820944388953648E-12</v>
      </c>
      <c r="T130" s="152" t="s">
        <v>666</v>
      </c>
      <c r="U130" s="152" t="s">
        <v>428</v>
      </c>
      <c r="V130" s="152"/>
      <c r="W130" s="158">
        <v>1</v>
      </c>
      <c r="X130" s="158" t="s">
        <v>346</v>
      </c>
    </row>
    <row r="131" spans="2:25">
      <c r="B131" s="811"/>
      <c r="C131" s="814"/>
      <c r="D131" s="161">
        <v>5</v>
      </c>
      <c r="E131" s="152" t="s">
        <v>488</v>
      </c>
      <c r="F131" s="153">
        <v>463.5</v>
      </c>
      <c r="G131" s="152">
        <v>3894</v>
      </c>
      <c r="H131" s="152">
        <v>3924</v>
      </c>
      <c r="I131" s="162">
        <f t="shared" si="35"/>
        <v>1.0077041602465331</v>
      </c>
      <c r="J131" s="152">
        <v>0</v>
      </c>
      <c r="K131" s="162">
        <f t="shared" si="42"/>
        <v>0</v>
      </c>
      <c r="L131" s="153">
        <v>15.45</v>
      </c>
      <c r="M131" s="163">
        <f t="shared" si="31"/>
        <v>1.0077041602465331</v>
      </c>
      <c r="N131" s="153">
        <v>463.5</v>
      </c>
      <c r="O131" s="152">
        <v>30</v>
      </c>
      <c r="P131" s="154">
        <v>7.7041602465331279E-3</v>
      </c>
      <c r="Q131" s="360">
        <v>0</v>
      </c>
      <c r="R131" s="154">
        <v>0</v>
      </c>
      <c r="S131" s="153">
        <v>0</v>
      </c>
      <c r="T131" s="152" t="s">
        <v>666</v>
      </c>
      <c r="U131" s="152" t="s">
        <v>487</v>
      </c>
      <c r="V131" s="152" t="s">
        <v>667</v>
      </c>
      <c r="W131" s="158">
        <v>1</v>
      </c>
      <c r="X131" s="158" t="s">
        <v>182</v>
      </c>
    </row>
    <row r="132" spans="2:25">
      <c r="B132" s="811"/>
      <c r="C132" s="814"/>
      <c r="D132" s="161">
        <v>6</v>
      </c>
      <c r="E132" s="152" t="s">
        <v>533</v>
      </c>
      <c r="F132" s="153">
        <v>443.41659999999996</v>
      </c>
      <c r="G132" s="152">
        <v>51.08</v>
      </c>
      <c r="H132" s="152">
        <v>53.589999999999996</v>
      </c>
      <c r="I132" s="162">
        <f t="shared" si="35"/>
        <v>1.0491386061080656</v>
      </c>
      <c r="J132" s="152">
        <v>0</v>
      </c>
      <c r="K132" s="162">
        <f t="shared" si="42"/>
        <v>0</v>
      </c>
      <c r="L132" s="153">
        <v>176.66</v>
      </c>
      <c r="M132" s="163">
        <f t="shared" si="31"/>
        <v>1.0491386061080656</v>
      </c>
      <c r="N132" s="153">
        <v>443.41659999999962</v>
      </c>
      <c r="O132" s="152">
        <v>2.5099999999999998</v>
      </c>
      <c r="P132" s="154">
        <v>4.913860610806578E-2</v>
      </c>
      <c r="Q132" s="360">
        <v>0</v>
      </c>
      <c r="R132" s="154">
        <v>0</v>
      </c>
      <c r="S132" s="153">
        <v>0</v>
      </c>
      <c r="T132" s="152" t="s">
        <v>666</v>
      </c>
      <c r="U132" s="152" t="s">
        <v>428</v>
      </c>
      <c r="V132" s="152"/>
      <c r="W132" s="158">
        <v>1</v>
      </c>
      <c r="X132" s="158" t="s">
        <v>291</v>
      </c>
    </row>
    <row r="133" spans="2:25">
      <c r="B133" s="811"/>
      <c r="C133" s="814"/>
      <c r="D133" s="161">
        <v>7</v>
      </c>
      <c r="E133" s="152" t="s">
        <v>698</v>
      </c>
      <c r="F133" s="153">
        <v>346.08600000000001</v>
      </c>
      <c r="G133" s="152">
        <v>37.17</v>
      </c>
      <c r="H133" s="152">
        <v>38.870000000000005</v>
      </c>
      <c r="I133" s="162">
        <f t="shared" si="35"/>
        <v>1.0457358084476729</v>
      </c>
      <c r="J133" s="152">
        <v>0</v>
      </c>
      <c r="K133" s="162">
        <f t="shared" si="42"/>
        <v>0</v>
      </c>
      <c r="L133" s="153">
        <v>203.58</v>
      </c>
      <c r="M133" s="163">
        <f t="shared" ref="M133:M176" si="43">(H133+J133)/G133</f>
        <v>1.0457358084476729</v>
      </c>
      <c r="N133" s="153">
        <v>346.08600000000058</v>
      </c>
      <c r="O133" s="152">
        <v>1.7</v>
      </c>
      <c r="P133" s="154">
        <v>4.5735808447672853E-2</v>
      </c>
      <c r="Q133" s="360">
        <v>2.886579864025407E-15</v>
      </c>
      <c r="R133" s="154">
        <v>7.7658861017632685E-17</v>
      </c>
      <c r="S133" s="153">
        <v>5.8764992871829235E-13</v>
      </c>
      <c r="T133" s="152" t="s">
        <v>666</v>
      </c>
      <c r="U133" s="152" t="s">
        <v>428</v>
      </c>
      <c r="V133" s="152"/>
      <c r="W133" s="158">
        <v>1</v>
      </c>
      <c r="X133" s="158" t="s">
        <v>272</v>
      </c>
    </row>
    <row r="134" spans="2:25">
      <c r="B134" s="811"/>
      <c r="C134" s="814"/>
      <c r="D134" s="161">
        <v>8</v>
      </c>
      <c r="E134" s="152" t="s">
        <v>707</v>
      </c>
      <c r="F134" s="153">
        <v>335.4273</v>
      </c>
      <c r="G134" s="152">
        <v>58.91</v>
      </c>
      <c r="H134" s="152">
        <v>60.08</v>
      </c>
      <c r="I134" s="162">
        <f t="shared" si="35"/>
        <v>1.0198608046172126</v>
      </c>
      <c r="J134" s="152">
        <v>0</v>
      </c>
      <c r="K134" s="162">
        <f t="shared" si="42"/>
        <v>0</v>
      </c>
      <c r="L134" s="153">
        <v>286.69</v>
      </c>
      <c r="M134" s="163">
        <f t="shared" si="43"/>
        <v>1.0198608046172126</v>
      </c>
      <c r="N134" s="153">
        <v>335.42730000000051</v>
      </c>
      <c r="O134" s="152">
        <v>1.17</v>
      </c>
      <c r="P134" s="154">
        <v>1.9860804617212697E-2</v>
      </c>
      <c r="Q134" s="360">
        <v>1.7763568394002505E-15</v>
      </c>
      <c r="R134" s="154">
        <v>3.0153740271605E-17</v>
      </c>
      <c r="S134" s="153">
        <v>5.092637422876578E-13</v>
      </c>
      <c r="T134" s="152" t="s">
        <v>666</v>
      </c>
      <c r="U134" s="152" t="s">
        <v>428</v>
      </c>
      <c r="V134" s="152"/>
      <c r="W134" s="158">
        <v>1</v>
      </c>
      <c r="X134" s="158" t="s">
        <v>708</v>
      </c>
    </row>
    <row r="135" spans="2:25">
      <c r="B135" s="811"/>
      <c r="C135" s="814"/>
      <c r="D135" s="161">
        <v>9</v>
      </c>
      <c r="E135" s="152" t="s">
        <v>457</v>
      </c>
      <c r="F135" s="153">
        <v>302.13080000000002</v>
      </c>
      <c r="G135" s="152">
        <v>9374</v>
      </c>
      <c r="H135" s="152">
        <v>9777.91</v>
      </c>
      <c r="I135" s="162">
        <f t="shared" si="35"/>
        <v>1.043088329421805</v>
      </c>
      <c r="J135" s="152">
        <v>0</v>
      </c>
      <c r="K135" s="162">
        <f t="shared" si="42"/>
        <v>0</v>
      </c>
      <c r="L135" s="153">
        <v>2.83</v>
      </c>
      <c r="M135" s="163">
        <f t="shared" si="43"/>
        <v>1.043088329421805</v>
      </c>
      <c r="N135" s="153">
        <v>1143.0652999999995</v>
      </c>
      <c r="O135" s="152">
        <v>106.76</v>
      </c>
      <c r="P135" s="154">
        <v>1.1388948154469811E-2</v>
      </c>
      <c r="Q135" s="360">
        <v>297.14999999999986</v>
      </c>
      <c r="R135" s="154">
        <v>3.1699381267335167E-2</v>
      </c>
      <c r="S135" s="153">
        <v>840.93449999999962</v>
      </c>
      <c r="T135" s="152" t="s">
        <v>666</v>
      </c>
      <c r="U135" s="152" t="s">
        <v>478</v>
      </c>
      <c r="V135" s="152"/>
      <c r="W135" s="158">
        <v>1</v>
      </c>
      <c r="X135" s="158" t="s">
        <v>292</v>
      </c>
    </row>
    <row r="136" spans="2:25">
      <c r="B136" s="812"/>
      <c r="C136" s="815"/>
      <c r="D136" s="161">
        <v>10</v>
      </c>
      <c r="E136" s="152" t="s">
        <v>709</v>
      </c>
      <c r="F136" s="153">
        <v>288.57900000000001</v>
      </c>
      <c r="G136" s="152">
        <v>232.08</v>
      </c>
      <c r="H136" s="152">
        <v>228.1</v>
      </c>
      <c r="I136" s="162">
        <f t="shared" si="35"/>
        <v>0.98285074112375037</v>
      </c>
      <c r="J136" s="152">
        <v>7.2</v>
      </c>
      <c r="K136" s="162">
        <f t="shared" si="42"/>
        <v>3.1023784901758014E-2</v>
      </c>
      <c r="L136" s="153">
        <v>99.51</v>
      </c>
      <c r="M136" s="163">
        <f t="shared" si="43"/>
        <v>1.0138745260255084</v>
      </c>
      <c r="N136" s="153">
        <v>320.42219999999708</v>
      </c>
      <c r="O136" s="152">
        <v>2.9</v>
      </c>
      <c r="P136" s="154">
        <v>1.2495691140985865E-2</v>
      </c>
      <c r="Q136" s="360">
        <v>0.31999999999997053</v>
      </c>
      <c r="R136" s="154">
        <v>1.3788348845224514E-3</v>
      </c>
      <c r="S136" s="153">
        <v>31.843199999997069</v>
      </c>
      <c r="T136" s="152" t="s">
        <v>666</v>
      </c>
      <c r="U136" s="152" t="s">
        <v>428</v>
      </c>
      <c r="V136" s="152"/>
      <c r="W136" s="158">
        <v>1</v>
      </c>
      <c r="X136" s="158" t="s">
        <v>287</v>
      </c>
    </row>
    <row r="137" spans="2:25">
      <c r="B137" s="810">
        <f t="shared" si="40"/>
        <v>45943</v>
      </c>
      <c r="C137" s="813" t="str">
        <f t="shared" ref="C137" si="44">CHOOSE(WEEKDAY(B137,2),"一","二","三","四","五","六","日")</f>
        <v>一</v>
      </c>
      <c r="D137" s="161">
        <v>1</v>
      </c>
      <c r="E137" s="152" t="s">
        <v>488</v>
      </c>
      <c r="F137" s="153">
        <v>927</v>
      </c>
      <c r="G137" s="152">
        <v>3887</v>
      </c>
      <c r="H137" s="152">
        <v>3947</v>
      </c>
      <c r="I137" s="162">
        <f t="shared" si="35"/>
        <v>1.0154360689477746</v>
      </c>
      <c r="J137" s="152">
        <v>0</v>
      </c>
      <c r="K137" s="162">
        <f t="shared" si="42"/>
        <v>0</v>
      </c>
      <c r="L137" s="153">
        <v>15.45</v>
      </c>
      <c r="M137" s="163">
        <f t="shared" si="43"/>
        <v>1.0154360689477746</v>
      </c>
      <c r="N137" s="153">
        <v>927</v>
      </c>
      <c r="O137" s="152">
        <v>60</v>
      </c>
      <c r="P137" s="154">
        <v>1.5436068947774634E-2</v>
      </c>
      <c r="Q137" s="360">
        <v>0</v>
      </c>
      <c r="R137" s="154">
        <v>0</v>
      </c>
      <c r="S137" s="153">
        <v>0</v>
      </c>
      <c r="T137" s="152" t="s">
        <v>666</v>
      </c>
      <c r="U137" s="152" t="s">
        <v>487</v>
      </c>
      <c r="V137" s="152" t="s">
        <v>667</v>
      </c>
      <c r="W137" s="158">
        <v>1</v>
      </c>
      <c r="X137" s="158" t="s">
        <v>182</v>
      </c>
    </row>
    <row r="138" spans="2:25">
      <c r="B138" s="811"/>
      <c r="C138" s="814"/>
      <c r="D138" s="161">
        <v>2</v>
      </c>
      <c r="E138" s="152" t="s">
        <v>459</v>
      </c>
      <c r="F138" s="153">
        <v>509.37</v>
      </c>
      <c r="G138" s="152">
        <v>98.18</v>
      </c>
      <c r="H138" s="152">
        <v>102.43</v>
      </c>
      <c r="I138" s="162">
        <f t="shared" si="35"/>
        <v>1.043287838663679</v>
      </c>
      <c r="J138" s="152">
        <v>0</v>
      </c>
      <c r="K138" s="162">
        <f t="shared" si="42"/>
        <v>0</v>
      </c>
      <c r="L138" s="153">
        <v>169.79</v>
      </c>
      <c r="M138" s="163">
        <f t="shared" si="43"/>
        <v>1.043287838663679</v>
      </c>
      <c r="N138" s="153">
        <v>721.60749999999996</v>
      </c>
      <c r="O138" s="152">
        <v>3</v>
      </c>
      <c r="P138" s="154">
        <v>3.0556121409655732E-2</v>
      </c>
      <c r="Q138" s="360">
        <v>1.25</v>
      </c>
      <c r="R138" s="154">
        <v>1.2731717254023223E-2</v>
      </c>
      <c r="S138" s="153">
        <v>212.23749999999998</v>
      </c>
      <c r="T138" s="152" t="s">
        <v>666</v>
      </c>
      <c r="U138" s="152" t="s">
        <v>428</v>
      </c>
      <c r="V138" s="152"/>
      <c r="W138" s="158">
        <v>1</v>
      </c>
      <c r="X138" s="158" t="s">
        <v>292</v>
      </c>
    </row>
    <row r="139" spans="2:25">
      <c r="B139" s="811"/>
      <c r="C139" s="814"/>
      <c r="D139" s="161">
        <v>3</v>
      </c>
      <c r="E139" s="152" t="s">
        <v>468</v>
      </c>
      <c r="F139" s="153">
        <v>454.68180000000001</v>
      </c>
      <c r="G139" s="152">
        <v>39.5</v>
      </c>
      <c r="H139" s="152">
        <v>41.33</v>
      </c>
      <c r="I139" s="162">
        <f t="shared" si="35"/>
        <v>1.0463291139240505</v>
      </c>
      <c r="J139" s="152">
        <v>0</v>
      </c>
      <c r="K139" s="162">
        <f t="shared" si="42"/>
        <v>0</v>
      </c>
      <c r="L139" s="153">
        <v>248.46</v>
      </c>
      <c r="M139" s="163">
        <f t="shared" si="43"/>
        <v>1.0463291139240505</v>
      </c>
      <c r="N139" s="153">
        <v>454.68179999999961</v>
      </c>
      <c r="O139" s="152">
        <v>1.83</v>
      </c>
      <c r="P139" s="154">
        <v>4.6329113924050633E-2</v>
      </c>
      <c r="Q139" s="360">
        <v>-1.7763568394002505E-15</v>
      </c>
      <c r="R139" s="154">
        <v>-4.4971059225322796E-17</v>
      </c>
      <c r="S139" s="153">
        <v>-4.4135362031738624E-13</v>
      </c>
      <c r="T139" s="152" t="s">
        <v>666</v>
      </c>
      <c r="U139" s="152" t="s">
        <v>428</v>
      </c>
      <c r="V139" s="152"/>
      <c r="W139" s="158">
        <v>1</v>
      </c>
      <c r="X139" s="158" t="s">
        <v>467</v>
      </c>
    </row>
    <row r="140" spans="2:25">
      <c r="B140" s="811"/>
      <c r="C140" s="814"/>
      <c r="D140" s="161">
        <v>4</v>
      </c>
      <c r="E140" s="152" t="s">
        <v>702</v>
      </c>
      <c r="F140" s="153">
        <v>373.17499999999995</v>
      </c>
      <c r="G140" s="152">
        <v>9492</v>
      </c>
      <c r="H140" s="152">
        <v>9457.75</v>
      </c>
      <c r="I140" s="162">
        <f t="shared" si="35"/>
        <v>0.99639169827222929</v>
      </c>
      <c r="J140" s="152">
        <v>490</v>
      </c>
      <c r="K140" s="162">
        <f t="shared" si="42"/>
        <v>5.1622418879056046E-2</v>
      </c>
      <c r="L140" s="153">
        <v>1.1499999999999999</v>
      </c>
      <c r="M140" s="163">
        <f t="shared" si="43"/>
        <v>1.0480141171512853</v>
      </c>
      <c r="N140" s="153">
        <v>524.11249999999995</v>
      </c>
      <c r="O140" s="152">
        <v>324.5</v>
      </c>
      <c r="P140" s="154">
        <v>3.4186683522966707E-2</v>
      </c>
      <c r="Q140" s="360">
        <v>131.25</v>
      </c>
      <c r="R140" s="154">
        <v>1.3827433628318585E-2</v>
      </c>
      <c r="S140" s="153">
        <v>150.9375</v>
      </c>
      <c r="T140" s="152" t="s">
        <v>666</v>
      </c>
      <c r="U140" s="152" t="s">
        <v>428</v>
      </c>
      <c r="V140" s="152"/>
      <c r="W140" s="158">
        <v>1</v>
      </c>
      <c r="X140" s="158" t="s">
        <v>309</v>
      </c>
    </row>
    <row r="141" spans="2:25">
      <c r="B141" s="811"/>
      <c r="C141" s="814"/>
      <c r="D141" s="161">
        <v>5</v>
      </c>
      <c r="E141" s="152" t="s">
        <v>710</v>
      </c>
      <c r="F141" s="153">
        <v>345.48</v>
      </c>
      <c r="G141" s="152">
        <v>702</v>
      </c>
      <c r="H141" s="152">
        <v>714</v>
      </c>
      <c r="I141" s="162">
        <f t="shared" si="35"/>
        <v>1.017094017094017</v>
      </c>
      <c r="J141" s="152">
        <v>0</v>
      </c>
      <c r="K141" s="162">
        <f t="shared" si="42"/>
        <v>0</v>
      </c>
      <c r="L141" s="153">
        <v>28.79</v>
      </c>
      <c r="M141" s="163">
        <f t="shared" si="43"/>
        <v>1.017094017094017</v>
      </c>
      <c r="N141" s="153">
        <v>345.48</v>
      </c>
      <c r="O141" s="152">
        <v>12</v>
      </c>
      <c r="P141" s="154">
        <v>1.7094017094017096E-2</v>
      </c>
      <c r="Q141" s="360">
        <v>0</v>
      </c>
      <c r="R141" s="154">
        <v>0</v>
      </c>
      <c r="S141" s="153">
        <v>0</v>
      </c>
      <c r="T141" s="152" t="s">
        <v>666</v>
      </c>
      <c r="U141" s="152" t="s">
        <v>428</v>
      </c>
      <c r="V141" s="152"/>
      <c r="W141" s="158">
        <v>1</v>
      </c>
      <c r="X141" s="158" t="s">
        <v>307</v>
      </c>
    </row>
    <row r="142" spans="2:25">
      <c r="B142" s="811"/>
      <c r="C142" s="814"/>
      <c r="D142" s="161">
        <v>6</v>
      </c>
      <c r="E142" s="152" t="s">
        <v>686</v>
      </c>
      <c r="F142" s="153">
        <v>315.57139999999998</v>
      </c>
      <c r="G142" s="152">
        <v>48.17</v>
      </c>
      <c r="H142" s="152">
        <v>50.43</v>
      </c>
      <c r="I142" s="162">
        <f t="shared" si="35"/>
        <v>1.0469171683620511</v>
      </c>
      <c r="J142" s="152">
        <v>0</v>
      </c>
      <c r="K142" s="162">
        <f t="shared" si="42"/>
        <v>0</v>
      </c>
      <c r="L142" s="153">
        <v>153.19</v>
      </c>
      <c r="M142" s="163">
        <f t="shared" si="43"/>
        <v>1.0469171683620511</v>
      </c>
      <c r="N142" s="153">
        <v>346.20939999999968</v>
      </c>
      <c r="O142" s="152">
        <v>2.06</v>
      </c>
      <c r="P142" s="154">
        <v>4.2765206560099647E-2</v>
      </c>
      <c r="Q142" s="360">
        <v>0.19999999999999796</v>
      </c>
      <c r="R142" s="154">
        <v>4.1519618019513795E-3</v>
      </c>
      <c r="S142" s="153">
        <v>30.637999999999685</v>
      </c>
      <c r="T142" s="152" t="s">
        <v>666</v>
      </c>
      <c r="U142" s="152" t="s">
        <v>428</v>
      </c>
      <c r="V142" s="152"/>
      <c r="W142" s="158">
        <v>1</v>
      </c>
      <c r="X142" s="158" t="s">
        <v>566</v>
      </c>
    </row>
    <row r="143" spans="2:25">
      <c r="B143" s="811"/>
      <c r="C143" s="814"/>
      <c r="D143" s="161">
        <v>7</v>
      </c>
      <c r="E143" s="152" t="s">
        <v>479</v>
      </c>
      <c r="F143" s="153">
        <v>309.60300000000001</v>
      </c>
      <c r="G143" s="152">
        <v>972.16</v>
      </c>
      <c r="H143" s="152">
        <v>962.31</v>
      </c>
      <c r="I143" s="162">
        <f t="shared" si="35"/>
        <v>0.98986792297564186</v>
      </c>
      <c r="J143" s="152">
        <v>28.46</v>
      </c>
      <c r="K143" s="162">
        <f t="shared" si="42"/>
        <v>2.9275016458196183E-2</v>
      </c>
      <c r="L143" s="153">
        <v>147.43</v>
      </c>
      <c r="M143" s="163">
        <f t="shared" si="43"/>
        <v>1.019142939433838</v>
      </c>
      <c r="N143" s="153">
        <v>2743.672300000002</v>
      </c>
      <c r="O143" s="152">
        <v>2.1</v>
      </c>
      <c r="P143" s="154">
        <v>2.1601382488479265E-3</v>
      </c>
      <c r="Q143" s="360">
        <v>16.510000000000012</v>
      </c>
      <c r="R143" s="154">
        <v>1.6982801184990137E-2</v>
      </c>
      <c r="S143" s="153">
        <v>2434.0693000000019</v>
      </c>
      <c r="T143" s="152" t="s">
        <v>666</v>
      </c>
      <c r="U143" s="152" t="s">
        <v>478</v>
      </c>
      <c r="V143" s="152" t="s">
        <v>678</v>
      </c>
      <c r="W143" s="158">
        <v>1</v>
      </c>
      <c r="X143" s="158" t="s">
        <v>467</v>
      </c>
    </row>
    <row r="144" spans="2:25">
      <c r="B144" s="811"/>
      <c r="C144" s="814"/>
      <c r="D144" s="161">
        <v>8</v>
      </c>
      <c r="E144" s="152" t="s">
        <v>539</v>
      </c>
      <c r="F144" s="153">
        <v>307.43439999999998</v>
      </c>
      <c r="G144" s="152">
        <v>50</v>
      </c>
      <c r="H144" s="152">
        <v>51.64</v>
      </c>
      <c r="I144" s="162">
        <f t="shared" si="35"/>
        <v>1.0327999999999999</v>
      </c>
      <c r="J144" s="152">
        <v>0</v>
      </c>
      <c r="K144" s="162">
        <f t="shared" si="42"/>
        <v>0</v>
      </c>
      <c r="L144" s="153">
        <v>187.46</v>
      </c>
      <c r="M144" s="163">
        <f t="shared" si="43"/>
        <v>1.0327999999999999</v>
      </c>
      <c r="N144" s="153">
        <v>307.4344000000001</v>
      </c>
      <c r="O144" s="152">
        <v>1.64</v>
      </c>
      <c r="P144" s="154">
        <v>3.2799999999999996E-2</v>
      </c>
      <c r="Q144" s="360">
        <v>0</v>
      </c>
      <c r="R144" s="154">
        <v>0</v>
      </c>
      <c r="S144" s="153">
        <v>0</v>
      </c>
      <c r="T144" s="152" t="s">
        <v>666</v>
      </c>
      <c r="U144" s="152" t="s">
        <v>428</v>
      </c>
      <c r="V144" s="152"/>
      <c r="W144" s="158">
        <v>1</v>
      </c>
      <c r="X144" s="158" t="s">
        <v>310</v>
      </c>
    </row>
    <row r="145" spans="2:24">
      <c r="B145" s="811"/>
      <c r="C145" s="814"/>
      <c r="D145" s="161">
        <v>9</v>
      </c>
      <c r="E145" s="152" t="s">
        <v>548</v>
      </c>
      <c r="F145" s="153">
        <v>307.2432</v>
      </c>
      <c r="G145" s="152">
        <v>39.33</v>
      </c>
      <c r="H145" s="152">
        <v>40.54</v>
      </c>
      <c r="I145" s="162">
        <f t="shared" si="35"/>
        <v>1.0307653190948385</v>
      </c>
      <c r="J145" s="152">
        <v>0</v>
      </c>
      <c r="K145" s="162">
        <f t="shared" si="42"/>
        <v>0</v>
      </c>
      <c r="L145" s="153">
        <v>253.92</v>
      </c>
      <c r="M145" s="163">
        <f t="shared" si="43"/>
        <v>1.0307653190948385</v>
      </c>
      <c r="N145" s="153">
        <v>307.24320000000023</v>
      </c>
      <c r="O145" s="152">
        <v>1.21</v>
      </c>
      <c r="P145" s="154">
        <v>3.0765319094838546E-2</v>
      </c>
      <c r="Q145" s="360">
        <v>0</v>
      </c>
      <c r="R145" s="154">
        <v>0</v>
      </c>
      <c r="S145" s="153">
        <v>0</v>
      </c>
      <c r="T145" s="152" t="s">
        <v>666</v>
      </c>
      <c r="U145" s="152" t="s">
        <v>428</v>
      </c>
      <c r="V145" s="152"/>
      <c r="W145" s="158">
        <v>1</v>
      </c>
      <c r="X145" s="158" t="s">
        <v>298</v>
      </c>
    </row>
    <row r="146" spans="2:24">
      <c r="B146" s="812"/>
      <c r="C146" s="815"/>
      <c r="D146" s="161">
        <v>10</v>
      </c>
      <c r="E146" s="152" t="s">
        <v>523</v>
      </c>
      <c r="F146" s="153">
        <v>306.03300000000002</v>
      </c>
      <c r="G146" s="152">
        <v>581.04</v>
      </c>
      <c r="H146" s="152">
        <v>565.22</v>
      </c>
      <c r="I146" s="162">
        <f t="shared" si="35"/>
        <v>0.97277295883243853</v>
      </c>
      <c r="J146" s="152">
        <v>24.6</v>
      </c>
      <c r="K146" s="162">
        <f t="shared" si="42"/>
        <v>4.2337876910367625E-2</v>
      </c>
      <c r="L146" s="153">
        <v>51.87</v>
      </c>
      <c r="M146" s="163">
        <f t="shared" si="43"/>
        <v>1.0151108357428063</v>
      </c>
      <c r="N146" s="153">
        <v>455.41860000000446</v>
      </c>
      <c r="O146" s="152">
        <v>5.9</v>
      </c>
      <c r="P146" s="154">
        <v>1.0154206250860527E-2</v>
      </c>
      <c r="Q146" s="360">
        <v>2.880000000000086</v>
      </c>
      <c r="R146" s="154">
        <v>4.9566294919456255E-3</v>
      </c>
      <c r="S146" s="153">
        <v>149.38560000000444</v>
      </c>
      <c r="T146" s="152" t="s">
        <v>666</v>
      </c>
      <c r="U146" s="152" t="s">
        <v>428</v>
      </c>
      <c r="V146" s="152"/>
      <c r="W146" s="158">
        <v>1</v>
      </c>
      <c r="X146" s="158" t="s">
        <v>346</v>
      </c>
    </row>
    <row r="147" spans="2:24">
      <c r="B147" s="810">
        <f t="shared" si="40"/>
        <v>45944</v>
      </c>
      <c r="C147" s="813" t="str">
        <f t="shared" ref="C147" si="45">CHOOSE(WEEKDAY(B147,2),"一","二","三","四","五","六","日")</f>
        <v>二</v>
      </c>
      <c r="D147" s="161">
        <v>1</v>
      </c>
      <c r="E147" s="152" t="s">
        <v>465</v>
      </c>
      <c r="F147" s="153">
        <v>1227.5999999999999</v>
      </c>
      <c r="G147" s="152">
        <v>10386</v>
      </c>
      <c r="H147" s="152">
        <v>10474</v>
      </c>
      <c r="I147" s="162">
        <f t="shared" si="35"/>
        <v>1.008472944348161</v>
      </c>
      <c r="J147" s="152">
        <v>0</v>
      </c>
      <c r="K147" s="162">
        <f t="shared" si="42"/>
        <v>0</v>
      </c>
      <c r="L147" s="153">
        <v>13.95</v>
      </c>
      <c r="M147" s="163">
        <f t="shared" si="43"/>
        <v>1.008472944348161</v>
      </c>
      <c r="N147" s="153">
        <v>1227.5999999999999</v>
      </c>
      <c r="O147" s="152">
        <v>88</v>
      </c>
      <c r="P147" s="154">
        <v>8.4729443481609858E-3</v>
      </c>
      <c r="Q147" s="360">
        <v>0</v>
      </c>
      <c r="R147" s="154">
        <v>0</v>
      </c>
      <c r="S147" s="153">
        <v>0</v>
      </c>
      <c r="T147" s="152" t="s">
        <v>666</v>
      </c>
      <c r="U147" s="152" t="s">
        <v>711</v>
      </c>
      <c r="V147" s="152" t="s">
        <v>669</v>
      </c>
      <c r="W147" s="158">
        <v>1</v>
      </c>
      <c r="X147" s="158" t="s">
        <v>316</v>
      </c>
    </row>
    <row r="148" spans="2:24">
      <c r="B148" s="811"/>
      <c r="C148" s="814"/>
      <c r="D148" s="161">
        <v>2</v>
      </c>
      <c r="E148" s="152" t="s">
        <v>459</v>
      </c>
      <c r="F148" s="153">
        <v>672.36839999999995</v>
      </c>
      <c r="G148" s="152">
        <v>80.14</v>
      </c>
      <c r="H148" s="152">
        <v>84.1</v>
      </c>
      <c r="I148" s="162">
        <f t="shared" si="35"/>
        <v>1.0494135263289244</v>
      </c>
      <c r="J148" s="152">
        <v>0</v>
      </c>
      <c r="K148" s="162">
        <f t="shared" si="42"/>
        <v>0</v>
      </c>
      <c r="L148" s="153">
        <v>169.79</v>
      </c>
      <c r="M148" s="163">
        <f t="shared" si="43"/>
        <v>1.0494135263289244</v>
      </c>
      <c r="N148" s="153">
        <v>672.36839999999893</v>
      </c>
      <c r="O148" s="152">
        <v>3.96</v>
      </c>
      <c r="P148" s="154">
        <v>4.941352632892438E-2</v>
      </c>
      <c r="Q148" s="360">
        <v>-6.2172489379008766E-15</v>
      </c>
      <c r="R148" s="154">
        <v>-7.7579846991525786E-17</v>
      </c>
      <c r="S148" s="153">
        <v>-1.0556266971661898E-12</v>
      </c>
      <c r="T148" s="152" t="s">
        <v>666</v>
      </c>
      <c r="U148" s="152" t="s">
        <v>428</v>
      </c>
      <c r="V148" s="152"/>
      <c r="W148" s="158">
        <v>1</v>
      </c>
      <c r="X148" s="158" t="s">
        <v>292</v>
      </c>
    </row>
    <row r="149" spans="2:24">
      <c r="B149" s="811"/>
      <c r="C149" s="814"/>
      <c r="D149" s="161">
        <v>3</v>
      </c>
      <c r="E149" s="152" t="s">
        <v>473</v>
      </c>
      <c r="F149" s="153">
        <v>533.60059999999999</v>
      </c>
      <c r="G149" s="152">
        <v>322.66000000000003</v>
      </c>
      <c r="H149" s="152">
        <v>327.36</v>
      </c>
      <c r="I149" s="162">
        <f t="shared" si="35"/>
        <v>1.0145664166615012</v>
      </c>
      <c r="J149" s="152">
        <v>0</v>
      </c>
      <c r="K149" s="162">
        <f t="shared" si="42"/>
        <v>0</v>
      </c>
      <c r="L149" s="153">
        <v>157.87</v>
      </c>
      <c r="M149" s="163">
        <f t="shared" si="43"/>
        <v>1.0145664166615012</v>
      </c>
      <c r="N149" s="153">
        <v>741.98899999999821</v>
      </c>
      <c r="O149" s="152">
        <v>3.38</v>
      </c>
      <c r="P149" s="154">
        <v>1.04754230459307E-2</v>
      </c>
      <c r="Q149" s="360">
        <v>1.3199999999999887</v>
      </c>
      <c r="R149" s="154">
        <v>4.090993615570534E-3</v>
      </c>
      <c r="S149" s="153">
        <v>208.38839999999823</v>
      </c>
      <c r="T149" s="152" t="s">
        <v>666</v>
      </c>
      <c r="U149" s="152" t="s">
        <v>428</v>
      </c>
      <c r="V149" s="152"/>
      <c r="W149" s="158">
        <v>1</v>
      </c>
      <c r="X149" s="158" t="s">
        <v>467</v>
      </c>
    </row>
    <row r="150" spans="2:24">
      <c r="B150" s="811"/>
      <c r="C150" s="814"/>
      <c r="D150" s="161">
        <v>4</v>
      </c>
      <c r="E150" s="152" t="s">
        <v>488</v>
      </c>
      <c r="F150" s="153">
        <v>525.29999999999995</v>
      </c>
      <c r="G150" s="152">
        <v>3711</v>
      </c>
      <c r="H150" s="152">
        <v>3745</v>
      </c>
      <c r="I150" s="162">
        <f t="shared" si="35"/>
        <v>1.0091619509566154</v>
      </c>
      <c r="J150" s="152">
        <v>0</v>
      </c>
      <c r="K150" s="162">
        <f t="shared" si="42"/>
        <v>0</v>
      </c>
      <c r="L150" s="153">
        <v>15.45</v>
      </c>
      <c r="M150" s="163">
        <f t="shared" si="43"/>
        <v>1.0091619509566154</v>
      </c>
      <c r="N150" s="153">
        <v>525.29999999999995</v>
      </c>
      <c r="O150" s="152">
        <v>34</v>
      </c>
      <c r="P150" s="154">
        <v>9.1619509566154677E-3</v>
      </c>
      <c r="Q150" s="360">
        <v>0</v>
      </c>
      <c r="R150" s="154">
        <v>0</v>
      </c>
      <c r="S150" s="153">
        <v>0</v>
      </c>
      <c r="T150" s="152" t="s">
        <v>666</v>
      </c>
      <c r="U150" s="152" t="s">
        <v>487</v>
      </c>
      <c r="V150" s="152" t="s">
        <v>667</v>
      </c>
      <c r="W150" s="158">
        <v>1</v>
      </c>
      <c r="X150" s="158" t="s">
        <v>182</v>
      </c>
    </row>
    <row r="151" spans="2:24">
      <c r="B151" s="811"/>
      <c r="C151" s="814"/>
      <c r="D151" s="161">
        <v>5</v>
      </c>
      <c r="E151" s="152" t="s">
        <v>468</v>
      </c>
      <c r="F151" s="153">
        <v>479.52780000000001</v>
      </c>
      <c r="G151" s="152">
        <v>39.479999999999997</v>
      </c>
      <c r="H151" s="152">
        <v>41.41</v>
      </c>
      <c r="I151" s="162">
        <f t="shared" si="35"/>
        <v>1.048885511651469</v>
      </c>
      <c r="J151" s="152">
        <v>0</v>
      </c>
      <c r="K151" s="162">
        <f t="shared" si="42"/>
        <v>0</v>
      </c>
      <c r="L151" s="153">
        <v>248.46</v>
      </c>
      <c r="M151" s="163">
        <f t="shared" si="43"/>
        <v>1.048885511651469</v>
      </c>
      <c r="N151" s="153">
        <v>479.52779999999996</v>
      </c>
      <c r="O151" s="152">
        <v>1.93</v>
      </c>
      <c r="P151" s="154">
        <v>4.88855116514691E-2</v>
      </c>
      <c r="Q151" s="360">
        <v>0</v>
      </c>
      <c r="R151" s="154">
        <v>0</v>
      </c>
      <c r="S151" s="153">
        <v>0</v>
      </c>
      <c r="T151" s="152" t="s">
        <v>666</v>
      </c>
      <c r="U151" s="152" t="s">
        <v>428</v>
      </c>
      <c r="V151" s="152"/>
      <c r="W151" s="158">
        <v>1</v>
      </c>
      <c r="X151" s="158" t="s">
        <v>467</v>
      </c>
    </row>
    <row r="152" spans="2:24">
      <c r="B152" s="811"/>
      <c r="C152" s="814"/>
      <c r="D152" s="161">
        <v>6</v>
      </c>
      <c r="E152" s="152" t="s">
        <v>533</v>
      </c>
      <c r="F152" s="153">
        <v>328.58760000000001</v>
      </c>
      <c r="G152" s="152">
        <v>39.44</v>
      </c>
      <c r="H152" s="152">
        <v>41.3</v>
      </c>
      <c r="I152" s="162">
        <f t="shared" si="35"/>
        <v>1.0471602434077079</v>
      </c>
      <c r="J152" s="152">
        <v>0</v>
      </c>
      <c r="K152" s="162">
        <f t="shared" si="42"/>
        <v>0</v>
      </c>
      <c r="L152" s="153">
        <v>176.66</v>
      </c>
      <c r="M152" s="163">
        <f t="shared" si="43"/>
        <v>1.0471602434077079</v>
      </c>
      <c r="N152" s="153">
        <v>328.5875999999999</v>
      </c>
      <c r="O152" s="152">
        <v>1.86</v>
      </c>
      <c r="P152" s="154">
        <v>4.7160243407707914E-2</v>
      </c>
      <c r="Q152" s="360">
        <v>0</v>
      </c>
      <c r="R152" s="154">
        <v>0</v>
      </c>
      <c r="S152" s="153">
        <v>0</v>
      </c>
      <c r="T152" s="152" t="s">
        <v>666</v>
      </c>
      <c r="U152" s="152" t="s">
        <v>428</v>
      </c>
      <c r="V152" s="152"/>
      <c r="W152" s="158">
        <v>1</v>
      </c>
      <c r="X152" s="158" t="s">
        <v>291</v>
      </c>
    </row>
    <row r="153" spans="2:24">
      <c r="B153" s="811"/>
      <c r="C153" s="814"/>
      <c r="D153" s="161">
        <v>7</v>
      </c>
      <c r="E153" s="152" t="s">
        <v>694</v>
      </c>
      <c r="F153" s="153">
        <v>314.03879999999998</v>
      </c>
      <c r="G153" s="152">
        <v>84.84</v>
      </c>
      <c r="H153" s="152">
        <v>87.43</v>
      </c>
      <c r="I153" s="162">
        <f t="shared" si="35"/>
        <v>1.0305280528052805</v>
      </c>
      <c r="J153" s="152">
        <v>0</v>
      </c>
      <c r="K153" s="162">
        <f t="shared" si="42"/>
        <v>0</v>
      </c>
      <c r="L153" s="153">
        <v>189.18</v>
      </c>
      <c r="M153" s="163">
        <f t="shared" si="43"/>
        <v>1.0305280528052805</v>
      </c>
      <c r="N153" s="153">
        <v>489.97620000000069</v>
      </c>
      <c r="O153" s="152">
        <v>1.66</v>
      </c>
      <c r="P153" s="154">
        <v>1.9566242338519564E-2</v>
      </c>
      <c r="Q153" s="360">
        <v>0.93000000000000349</v>
      </c>
      <c r="R153" s="154">
        <v>1.0961810466761002E-2</v>
      </c>
      <c r="S153" s="153">
        <v>175.93740000000068</v>
      </c>
      <c r="T153" s="152" t="s">
        <v>666</v>
      </c>
      <c r="U153" s="152" t="s">
        <v>428</v>
      </c>
      <c r="V153" s="152"/>
      <c r="W153" s="158">
        <v>1</v>
      </c>
      <c r="X153" s="158" t="s">
        <v>305</v>
      </c>
    </row>
    <row r="154" spans="2:24">
      <c r="B154" s="811"/>
      <c r="C154" s="814"/>
      <c r="D154" s="161">
        <v>8</v>
      </c>
      <c r="E154" s="152" t="s">
        <v>483</v>
      </c>
      <c r="F154" s="153">
        <v>308.15999999999997</v>
      </c>
      <c r="G154" s="152">
        <v>127.48</v>
      </c>
      <c r="H154" s="152">
        <v>125.8</v>
      </c>
      <c r="I154" s="162">
        <f t="shared" si="35"/>
        <v>0.98682146219014744</v>
      </c>
      <c r="J154" s="152">
        <v>5.2</v>
      </c>
      <c r="K154" s="162">
        <f t="shared" si="42"/>
        <v>4.0790712268591149E-2</v>
      </c>
      <c r="L154" s="153">
        <v>96</v>
      </c>
      <c r="M154" s="163">
        <f t="shared" si="43"/>
        <v>1.0276121744587385</v>
      </c>
      <c r="N154" s="153">
        <v>337.91999999999962</v>
      </c>
      <c r="O154" s="152">
        <v>3.21</v>
      </c>
      <c r="P154" s="154">
        <v>2.5180420458111075E-2</v>
      </c>
      <c r="Q154" s="360">
        <v>0.30999999999999606</v>
      </c>
      <c r="R154" s="154">
        <v>2.4317540006275184E-3</v>
      </c>
      <c r="S154" s="153">
        <v>29.759999999999621</v>
      </c>
      <c r="T154" s="152" t="s">
        <v>666</v>
      </c>
      <c r="U154" s="152" t="s">
        <v>478</v>
      </c>
      <c r="V154" s="152"/>
      <c r="W154" s="158">
        <v>1</v>
      </c>
      <c r="X154" s="158" t="s">
        <v>306</v>
      </c>
    </row>
    <row r="155" spans="2:24">
      <c r="B155" s="811"/>
      <c r="C155" s="814"/>
      <c r="D155" s="161">
        <v>9</v>
      </c>
      <c r="E155" s="152" t="s">
        <v>584</v>
      </c>
      <c r="F155" s="153">
        <v>300.11190000000005</v>
      </c>
      <c r="G155" s="152">
        <v>675.09</v>
      </c>
      <c r="H155" s="152">
        <v>614.75</v>
      </c>
      <c r="I155" s="162">
        <f t="shared" ref="I155:I176" si="46">H155/G155</f>
        <v>0.91061932483076324</v>
      </c>
      <c r="J155" s="152">
        <v>81.25</v>
      </c>
      <c r="K155" s="162">
        <f t="shared" si="42"/>
        <v>0.12035432312728672</v>
      </c>
      <c r="L155" s="153">
        <v>65.67</v>
      </c>
      <c r="M155" s="163">
        <f t="shared" si="43"/>
        <v>1.03097364795805</v>
      </c>
      <c r="N155" s="153">
        <v>1373.1596999999979</v>
      </c>
      <c r="O155" s="152">
        <v>4.57</v>
      </c>
      <c r="P155" s="154">
        <v>6.7694677746670817E-3</v>
      </c>
      <c r="Q155" s="360">
        <v>16.339999999999968</v>
      </c>
      <c r="R155" s="154">
        <v>2.4204180183382908E-2</v>
      </c>
      <c r="S155" s="153">
        <v>1073.047799999998</v>
      </c>
      <c r="T155" s="152" t="s">
        <v>666</v>
      </c>
      <c r="U155" s="152" t="s">
        <v>428</v>
      </c>
      <c r="V155" s="152"/>
      <c r="W155" s="158">
        <v>1</v>
      </c>
      <c r="X155" s="158" t="s">
        <v>316</v>
      </c>
    </row>
    <row r="156" spans="2:24">
      <c r="B156" s="812"/>
      <c r="C156" s="815"/>
      <c r="D156" s="161">
        <v>10</v>
      </c>
      <c r="E156" s="152" t="s">
        <v>587</v>
      </c>
      <c r="F156" s="153">
        <v>299.67</v>
      </c>
      <c r="G156" s="152">
        <v>363.51</v>
      </c>
      <c r="H156" s="152">
        <v>325.85000000000002</v>
      </c>
      <c r="I156" s="162">
        <f t="shared" si="46"/>
        <v>0.89639899865203165</v>
      </c>
      <c r="J156" s="152">
        <v>54.25</v>
      </c>
      <c r="K156" s="162">
        <f t="shared" si="42"/>
        <v>0.14923936067783555</v>
      </c>
      <c r="L156" s="153">
        <v>71.349999999999994</v>
      </c>
      <c r="M156" s="163">
        <f t="shared" si="43"/>
        <v>1.0456383593298673</v>
      </c>
      <c r="N156" s="153">
        <v>1183.6965000000023</v>
      </c>
      <c r="O156" s="152">
        <v>4.2</v>
      </c>
      <c r="P156" s="154">
        <v>1.1554015020219527E-2</v>
      </c>
      <c r="Q156" s="360">
        <v>12.390000000000033</v>
      </c>
      <c r="R156" s="154">
        <v>3.4084344309647692E-2</v>
      </c>
      <c r="S156" s="153">
        <v>884.02650000000222</v>
      </c>
      <c r="T156" s="152" t="s">
        <v>666</v>
      </c>
      <c r="U156" s="152" t="s">
        <v>428</v>
      </c>
      <c r="V156" s="152"/>
      <c r="W156" s="158">
        <v>1</v>
      </c>
      <c r="X156" s="158" t="s">
        <v>316</v>
      </c>
    </row>
    <row r="157" spans="2:24">
      <c r="B157" s="810">
        <f t="shared" si="40"/>
        <v>45945</v>
      </c>
      <c r="C157" s="813" t="str">
        <f t="shared" ref="C157" si="47">CHOOSE(WEEKDAY(B157,2),"一","二","三","四","五","六","日")</f>
        <v>三</v>
      </c>
      <c r="D157" s="161">
        <v>1</v>
      </c>
      <c r="E157" s="152" t="s">
        <v>465</v>
      </c>
      <c r="F157" s="153">
        <v>976.5</v>
      </c>
      <c r="G157" s="152">
        <v>9399</v>
      </c>
      <c r="H157" s="152">
        <v>9469</v>
      </c>
      <c r="I157" s="162">
        <f t="shared" si="46"/>
        <v>1.0074476008085966</v>
      </c>
      <c r="J157" s="152">
        <v>0</v>
      </c>
      <c r="K157" s="162">
        <f t="shared" si="42"/>
        <v>0</v>
      </c>
      <c r="L157" s="153">
        <v>13.95</v>
      </c>
      <c r="M157" s="163">
        <f t="shared" si="43"/>
        <v>1.0074476008085966</v>
      </c>
      <c r="N157" s="153">
        <v>976.5</v>
      </c>
      <c r="O157" s="152">
        <v>70</v>
      </c>
      <c r="P157" s="154">
        <v>7.4476008085966596E-3</v>
      </c>
      <c r="Q157" s="360">
        <v>0</v>
      </c>
      <c r="R157" s="154">
        <v>0</v>
      </c>
      <c r="S157" s="153">
        <v>0</v>
      </c>
      <c r="T157" s="152" t="s">
        <v>666</v>
      </c>
      <c r="U157" s="152" t="s">
        <v>711</v>
      </c>
      <c r="V157" s="152" t="s">
        <v>669</v>
      </c>
      <c r="W157" s="158">
        <v>1</v>
      </c>
      <c r="X157" s="158" t="s">
        <v>316</v>
      </c>
    </row>
    <row r="158" spans="2:24">
      <c r="B158" s="811"/>
      <c r="C158" s="814"/>
      <c r="D158" s="161">
        <v>2</v>
      </c>
      <c r="E158" s="152" t="s">
        <v>459</v>
      </c>
      <c r="F158" s="153">
        <v>509.37</v>
      </c>
      <c r="G158" s="152">
        <v>73.900000000000006</v>
      </c>
      <c r="H158" s="152">
        <v>76.900000000000006</v>
      </c>
      <c r="I158" s="162">
        <f t="shared" si="46"/>
        <v>1.0405953991880921</v>
      </c>
      <c r="J158" s="152">
        <v>0</v>
      </c>
      <c r="K158" s="162">
        <f t="shared" si="42"/>
        <v>0</v>
      </c>
      <c r="L158" s="153">
        <v>169.79</v>
      </c>
      <c r="M158" s="163">
        <f t="shared" si="43"/>
        <v>1.0405953991880921</v>
      </c>
      <c r="N158" s="153">
        <v>509.37</v>
      </c>
      <c r="O158" s="152">
        <v>3</v>
      </c>
      <c r="P158" s="154">
        <v>4.0595399188092011E-2</v>
      </c>
      <c r="Q158" s="360">
        <v>0</v>
      </c>
      <c r="R158" s="154">
        <v>0</v>
      </c>
      <c r="S158" s="153">
        <v>0</v>
      </c>
      <c r="T158" s="152" t="s">
        <v>666</v>
      </c>
      <c r="U158" s="152" t="s">
        <v>428</v>
      </c>
      <c r="V158" s="152"/>
      <c r="W158" s="158">
        <v>1</v>
      </c>
      <c r="X158" s="158" t="s">
        <v>292</v>
      </c>
    </row>
    <row r="159" spans="2:24">
      <c r="B159" s="811"/>
      <c r="C159" s="814"/>
      <c r="D159" s="161">
        <v>3</v>
      </c>
      <c r="E159" s="152" t="s">
        <v>488</v>
      </c>
      <c r="F159" s="153">
        <v>463.5</v>
      </c>
      <c r="G159" s="152">
        <v>3774</v>
      </c>
      <c r="H159" s="152">
        <v>3804</v>
      </c>
      <c r="I159" s="162">
        <f t="shared" si="46"/>
        <v>1.0079491255961843</v>
      </c>
      <c r="J159" s="152">
        <v>0</v>
      </c>
      <c r="K159" s="162">
        <f t="shared" si="42"/>
        <v>0</v>
      </c>
      <c r="L159" s="153">
        <v>15.45</v>
      </c>
      <c r="M159" s="163">
        <f t="shared" si="43"/>
        <v>1.0079491255961843</v>
      </c>
      <c r="N159" s="153">
        <v>463.5</v>
      </c>
      <c r="O159" s="152">
        <v>30</v>
      </c>
      <c r="P159" s="154">
        <v>7.9491255961844191E-3</v>
      </c>
      <c r="Q159" s="360">
        <v>0</v>
      </c>
      <c r="R159" s="154">
        <v>0</v>
      </c>
      <c r="S159" s="153">
        <v>0</v>
      </c>
      <c r="T159" s="152" t="s">
        <v>666</v>
      </c>
      <c r="U159" s="152" t="s">
        <v>487</v>
      </c>
      <c r="V159" s="152" t="s">
        <v>667</v>
      </c>
      <c r="W159" s="158">
        <v>1</v>
      </c>
      <c r="X159" s="158" t="s">
        <v>182</v>
      </c>
    </row>
    <row r="160" spans="2:24">
      <c r="B160" s="811"/>
      <c r="C160" s="814"/>
      <c r="D160" s="161">
        <v>4</v>
      </c>
      <c r="E160" s="152" t="s">
        <v>685</v>
      </c>
      <c r="F160" s="153">
        <v>415.02000000000004</v>
      </c>
      <c r="G160" s="152">
        <v>51.8</v>
      </c>
      <c r="H160" s="152">
        <v>52.12</v>
      </c>
      <c r="I160" s="162">
        <f t="shared" si="46"/>
        <v>1.0061776061776062</v>
      </c>
      <c r="J160" s="152">
        <v>2.1</v>
      </c>
      <c r="K160" s="162">
        <f t="shared" si="42"/>
        <v>4.0540540540540543E-2</v>
      </c>
      <c r="L160" s="153">
        <v>345.85</v>
      </c>
      <c r="M160" s="163">
        <f t="shared" si="43"/>
        <v>1.0467181467181468</v>
      </c>
      <c r="N160" s="153">
        <v>836.95700000000068</v>
      </c>
      <c r="O160" s="152">
        <v>1.2</v>
      </c>
      <c r="P160" s="154">
        <v>2.3166023166023165E-2</v>
      </c>
      <c r="Q160" s="360">
        <v>1.2200000000000017</v>
      </c>
      <c r="R160" s="154">
        <v>2.3552123552123588E-2</v>
      </c>
      <c r="S160" s="153">
        <v>421.93700000000064</v>
      </c>
      <c r="T160" s="152" t="s">
        <v>666</v>
      </c>
      <c r="U160" s="152" t="s">
        <v>428</v>
      </c>
      <c r="V160" s="152"/>
      <c r="W160" s="158">
        <v>1</v>
      </c>
      <c r="X160" s="158" t="s">
        <v>212</v>
      </c>
    </row>
    <row r="161" spans="2:24">
      <c r="B161" s="811"/>
      <c r="C161" s="814"/>
      <c r="D161" s="161">
        <v>5</v>
      </c>
      <c r="E161" s="152" t="s">
        <v>473</v>
      </c>
      <c r="F161" s="153">
        <v>400.9898</v>
      </c>
      <c r="G161" s="152">
        <v>317.7</v>
      </c>
      <c r="H161" s="152">
        <v>320.74</v>
      </c>
      <c r="I161" s="162">
        <f t="shared" si="46"/>
        <v>1.0095687755744414</v>
      </c>
      <c r="J161" s="152">
        <v>0</v>
      </c>
      <c r="K161" s="162">
        <f t="shared" si="42"/>
        <v>0</v>
      </c>
      <c r="L161" s="153">
        <v>157.87</v>
      </c>
      <c r="M161" s="163">
        <f t="shared" si="43"/>
        <v>1.0095687755744414</v>
      </c>
      <c r="N161" s="153">
        <v>479.92480000000324</v>
      </c>
      <c r="O161" s="152">
        <v>2.54</v>
      </c>
      <c r="P161" s="154">
        <v>7.994963802329242E-3</v>
      </c>
      <c r="Q161" s="360">
        <v>0.50000000000002043</v>
      </c>
      <c r="R161" s="154">
        <v>1.5738117721121197E-3</v>
      </c>
      <c r="S161" s="153">
        <v>78.935000000003228</v>
      </c>
      <c r="T161" s="152" t="s">
        <v>666</v>
      </c>
      <c r="U161" s="152" t="s">
        <v>428</v>
      </c>
      <c r="V161" s="152"/>
      <c r="W161" s="158">
        <v>1</v>
      </c>
      <c r="X161" s="158" t="s">
        <v>467</v>
      </c>
    </row>
    <row r="162" spans="2:24">
      <c r="B162" s="811"/>
      <c r="C162" s="814"/>
      <c r="D162" s="161">
        <v>6</v>
      </c>
      <c r="E162" s="152" t="s">
        <v>471</v>
      </c>
      <c r="F162" s="153">
        <v>380.74199999999996</v>
      </c>
      <c r="G162" s="152">
        <v>142.07</v>
      </c>
      <c r="H162" s="152">
        <v>145.27000000000001</v>
      </c>
      <c r="I162" s="162">
        <f t="shared" si="46"/>
        <v>1.0225241078341665</v>
      </c>
      <c r="J162" s="152">
        <v>0</v>
      </c>
      <c r="K162" s="162">
        <f t="shared" si="42"/>
        <v>0</v>
      </c>
      <c r="L162" s="153">
        <v>122.82</v>
      </c>
      <c r="M162" s="163">
        <f t="shared" si="43"/>
        <v>1.0225241078341665</v>
      </c>
      <c r="N162" s="153">
        <v>393.02400000000205</v>
      </c>
      <c r="O162" s="152">
        <v>3.1</v>
      </c>
      <c r="P162" s="154">
        <v>2.1820229464348563E-2</v>
      </c>
      <c r="Q162" s="360">
        <v>0.10000000000001696</v>
      </c>
      <c r="R162" s="154">
        <v>7.0387836981781495E-4</v>
      </c>
      <c r="S162" s="153">
        <v>12.282000000002084</v>
      </c>
      <c r="T162" s="152" t="s">
        <v>666</v>
      </c>
      <c r="U162" s="152" t="s">
        <v>428</v>
      </c>
      <c r="V162" s="152"/>
      <c r="W162" s="158">
        <v>1</v>
      </c>
      <c r="X162" s="158" t="s">
        <v>470</v>
      </c>
    </row>
    <row r="163" spans="2:24">
      <c r="B163" s="811"/>
      <c r="C163" s="814"/>
      <c r="D163" s="161">
        <v>7</v>
      </c>
      <c r="E163" s="152" t="s">
        <v>525</v>
      </c>
      <c r="F163" s="153">
        <v>317.77019999999999</v>
      </c>
      <c r="G163" s="152">
        <v>152.35</v>
      </c>
      <c r="H163" s="152">
        <v>154.33000000000001</v>
      </c>
      <c r="I163" s="162">
        <f t="shared" si="46"/>
        <v>1.0129963898916969</v>
      </c>
      <c r="J163" s="152">
        <v>0</v>
      </c>
      <c r="K163" s="162">
        <f t="shared" si="42"/>
        <v>0</v>
      </c>
      <c r="L163" s="153">
        <v>160.49</v>
      </c>
      <c r="M163" s="163">
        <f t="shared" si="43"/>
        <v>1.0129963898916969</v>
      </c>
      <c r="N163" s="153">
        <v>317.77020000000294</v>
      </c>
      <c r="O163" s="152">
        <v>1.98</v>
      </c>
      <c r="P163" s="154">
        <v>1.2996389891696752E-2</v>
      </c>
      <c r="Q163" s="360">
        <v>1.8207657603852567E-14</v>
      </c>
      <c r="R163" s="154">
        <v>1.1951202890615403E-16</v>
      </c>
      <c r="S163" s="153">
        <v>2.9221469688422986E-12</v>
      </c>
      <c r="T163" s="152" t="s">
        <v>666</v>
      </c>
      <c r="U163" s="152" t="s">
        <v>428</v>
      </c>
      <c r="V163" s="152"/>
      <c r="W163" s="158">
        <v>1</v>
      </c>
      <c r="X163" s="158" t="s">
        <v>308</v>
      </c>
    </row>
    <row r="164" spans="2:24">
      <c r="B164" s="811"/>
      <c r="C164" s="814"/>
      <c r="D164" s="161">
        <v>8</v>
      </c>
      <c r="E164" s="152" t="s">
        <v>483</v>
      </c>
      <c r="F164" s="153">
        <v>305.28000000000003</v>
      </c>
      <c r="G164" s="152">
        <v>123.68</v>
      </c>
      <c r="H164" s="152">
        <v>127.68</v>
      </c>
      <c r="I164" s="162">
        <f t="shared" si="46"/>
        <v>1.0323415265200517</v>
      </c>
      <c r="J164" s="152">
        <v>0</v>
      </c>
      <c r="K164" s="162">
        <f t="shared" si="42"/>
        <v>0</v>
      </c>
      <c r="L164" s="153">
        <v>96</v>
      </c>
      <c r="M164" s="163">
        <f t="shared" si="43"/>
        <v>1.0323415265200517</v>
      </c>
      <c r="N164" s="153">
        <v>384</v>
      </c>
      <c r="O164" s="152">
        <v>3.18</v>
      </c>
      <c r="P164" s="154">
        <v>2.5711513583441137E-2</v>
      </c>
      <c r="Q164" s="360">
        <v>0.81999999999999984</v>
      </c>
      <c r="R164" s="154">
        <v>6.6300129366106061E-3</v>
      </c>
      <c r="S164" s="153">
        <v>78.719999999999985</v>
      </c>
      <c r="T164" s="152" t="s">
        <v>666</v>
      </c>
      <c r="U164" s="152" t="s">
        <v>428</v>
      </c>
      <c r="V164" s="152"/>
      <c r="W164" s="158">
        <v>1</v>
      </c>
      <c r="X164" s="158" t="s">
        <v>306</v>
      </c>
    </row>
    <row r="165" spans="2:24">
      <c r="B165" s="811"/>
      <c r="C165" s="814"/>
      <c r="D165" s="161">
        <v>9</v>
      </c>
      <c r="E165" s="152" t="s">
        <v>712</v>
      </c>
      <c r="F165" s="153">
        <v>303.738</v>
      </c>
      <c r="G165" s="152">
        <v>286.47000000000003</v>
      </c>
      <c r="H165" s="152">
        <v>213.9</v>
      </c>
      <c r="I165" s="162">
        <f t="shared" si="46"/>
        <v>0.74667504450727817</v>
      </c>
      <c r="J165" s="152">
        <v>86.4</v>
      </c>
      <c r="K165" s="162">
        <f t="shared" si="42"/>
        <v>0.30160226201696511</v>
      </c>
      <c r="L165" s="153">
        <v>28.52</v>
      </c>
      <c r="M165" s="163">
        <f t="shared" si="43"/>
        <v>1.0482773065242432</v>
      </c>
      <c r="N165" s="153">
        <v>394.43159999999955</v>
      </c>
      <c r="O165" s="152">
        <v>10.65</v>
      </c>
      <c r="P165" s="154">
        <v>3.7176667713896744E-2</v>
      </c>
      <c r="Q165" s="360">
        <v>3.1799999999999837</v>
      </c>
      <c r="R165" s="154">
        <v>1.1100638810346576E-2</v>
      </c>
      <c r="S165" s="153">
        <v>90.693599999999535</v>
      </c>
      <c r="T165" s="152" t="s">
        <v>666</v>
      </c>
      <c r="U165" s="152" t="s">
        <v>428</v>
      </c>
      <c r="V165" s="152"/>
      <c r="W165" s="158">
        <v>1</v>
      </c>
      <c r="X165" s="158" t="s">
        <v>345</v>
      </c>
    </row>
    <row r="166" spans="2:24">
      <c r="B166" s="812"/>
      <c r="C166" s="815"/>
      <c r="D166" s="161">
        <v>10</v>
      </c>
      <c r="E166" s="152" t="s">
        <v>507</v>
      </c>
      <c r="F166" s="153">
        <v>300.15179999999998</v>
      </c>
      <c r="G166" s="152">
        <v>4099.47</v>
      </c>
      <c r="H166" s="152">
        <v>4056.6</v>
      </c>
      <c r="I166" s="162">
        <f t="shared" si="46"/>
        <v>0.98954255062239749</v>
      </c>
      <c r="J166" s="152">
        <v>58.8</v>
      </c>
      <c r="K166" s="162">
        <f t="shared" si="42"/>
        <v>1.4343317550805347E-2</v>
      </c>
      <c r="L166" s="153">
        <v>39.39</v>
      </c>
      <c r="M166" s="163">
        <f t="shared" si="43"/>
        <v>1.0038858681732028</v>
      </c>
      <c r="N166" s="153">
        <v>627.48269999997569</v>
      </c>
      <c r="O166" s="152">
        <v>7.62</v>
      </c>
      <c r="P166" s="154">
        <v>1.8587768662778358E-3</v>
      </c>
      <c r="Q166" s="360">
        <v>8.3099999999993805</v>
      </c>
      <c r="R166" s="154">
        <v>2.0270913069248904E-3</v>
      </c>
      <c r="S166" s="153">
        <v>327.3308999999756</v>
      </c>
      <c r="T166" s="152" t="s">
        <v>666</v>
      </c>
      <c r="U166" s="152" t="s">
        <v>428</v>
      </c>
      <c r="V166" s="152"/>
      <c r="W166" s="158">
        <v>1</v>
      </c>
      <c r="X166" s="158" t="s">
        <v>467</v>
      </c>
    </row>
    <row r="167" spans="2:24">
      <c r="B167" s="810">
        <f t="shared" si="40"/>
        <v>45946</v>
      </c>
      <c r="C167" s="813" t="str">
        <f t="shared" ref="C167" si="48">CHOOSE(WEEKDAY(B167,2),"一","二","三","四","五","六","日")</f>
        <v>四</v>
      </c>
      <c r="D167" s="161">
        <v>1</v>
      </c>
      <c r="E167" s="152" t="s">
        <v>473</v>
      </c>
      <c r="F167" s="153">
        <v>820.92400000000009</v>
      </c>
      <c r="G167" s="152">
        <v>269.86</v>
      </c>
      <c r="H167" s="152">
        <v>278.57</v>
      </c>
      <c r="I167" s="162">
        <f t="shared" si="46"/>
        <v>1.0322759949603497</v>
      </c>
      <c r="J167" s="152">
        <v>0</v>
      </c>
      <c r="K167" s="162">
        <f t="shared" si="42"/>
        <v>0</v>
      </c>
      <c r="L167" s="153">
        <v>157.87</v>
      </c>
      <c r="M167" s="163">
        <f t="shared" si="43"/>
        <v>1.0322759949603497</v>
      </c>
      <c r="N167" s="153">
        <v>1375.0476999999969</v>
      </c>
      <c r="O167" s="152">
        <v>5.2</v>
      </c>
      <c r="P167" s="154">
        <v>1.9269250722596901E-2</v>
      </c>
      <c r="Q167" s="360">
        <v>3.5099999999999794</v>
      </c>
      <c r="R167" s="154">
        <v>1.3006744237752832E-2</v>
      </c>
      <c r="S167" s="153">
        <v>554.1236999999968</v>
      </c>
      <c r="T167" s="152" t="s">
        <v>666</v>
      </c>
      <c r="U167" s="152" t="s">
        <v>428</v>
      </c>
      <c r="V167" s="152"/>
      <c r="W167" s="158">
        <v>1</v>
      </c>
      <c r="X167" s="158" t="s">
        <v>467</v>
      </c>
    </row>
    <row r="168" spans="2:24">
      <c r="B168" s="811"/>
      <c r="C168" s="814"/>
      <c r="D168" s="161">
        <v>2</v>
      </c>
      <c r="E168" s="152" t="s">
        <v>465</v>
      </c>
      <c r="F168" s="153">
        <v>809.09999999999991</v>
      </c>
      <c r="G168" s="152">
        <v>9022</v>
      </c>
      <c r="H168" s="152">
        <v>9080</v>
      </c>
      <c r="I168" s="162">
        <f t="shared" si="46"/>
        <v>1.0064287297716692</v>
      </c>
      <c r="J168" s="152">
        <v>0</v>
      </c>
      <c r="K168" s="162">
        <f t="shared" si="42"/>
        <v>0</v>
      </c>
      <c r="L168" s="153">
        <v>13.95</v>
      </c>
      <c r="M168" s="163">
        <f t="shared" si="43"/>
        <v>1.0064287297716692</v>
      </c>
      <c r="N168" s="153">
        <v>809.09999999999991</v>
      </c>
      <c r="O168" s="152">
        <v>58</v>
      </c>
      <c r="P168" s="154">
        <v>6.428729771669253E-3</v>
      </c>
      <c r="Q168" s="360">
        <v>0</v>
      </c>
      <c r="R168" s="154">
        <v>0</v>
      </c>
      <c r="S168" s="153">
        <v>0</v>
      </c>
      <c r="T168" s="152" t="s">
        <v>666</v>
      </c>
      <c r="U168" s="152" t="s">
        <v>711</v>
      </c>
      <c r="V168" s="152" t="s">
        <v>669</v>
      </c>
      <c r="W168" s="158">
        <v>1</v>
      </c>
      <c r="X168" s="158" t="s">
        <v>316</v>
      </c>
    </row>
    <row r="169" spans="2:24">
      <c r="B169" s="811"/>
      <c r="C169" s="814"/>
      <c r="D169" s="161">
        <v>3</v>
      </c>
      <c r="E169" s="152" t="s">
        <v>497</v>
      </c>
      <c r="F169" s="153">
        <v>732.23860000000002</v>
      </c>
      <c r="G169" s="152">
        <v>70.98</v>
      </c>
      <c r="H169" s="152">
        <v>70.930000000000007</v>
      </c>
      <c r="I169" s="162">
        <f t="shared" si="46"/>
        <v>0.99929557621865317</v>
      </c>
      <c r="J169" s="152">
        <v>2.5</v>
      </c>
      <c r="K169" s="162">
        <f t="shared" si="42"/>
        <v>3.5221189067342909E-2</v>
      </c>
      <c r="L169" s="153">
        <v>411.37</v>
      </c>
      <c r="M169" s="163">
        <f t="shared" si="43"/>
        <v>1.0345167652859961</v>
      </c>
      <c r="N169" s="153">
        <v>1007.8565000000012</v>
      </c>
      <c r="O169" s="152">
        <v>1.78</v>
      </c>
      <c r="P169" s="154">
        <v>2.5077486615948153E-2</v>
      </c>
      <c r="Q169" s="360">
        <v>0.67000000000000282</v>
      </c>
      <c r="R169" s="154">
        <v>9.4392786700479396E-3</v>
      </c>
      <c r="S169" s="153">
        <v>275.61790000000116</v>
      </c>
      <c r="T169" s="152" t="s">
        <v>666</v>
      </c>
      <c r="U169" s="152" t="s">
        <v>428</v>
      </c>
      <c r="V169" s="152"/>
      <c r="W169" s="158">
        <v>1</v>
      </c>
      <c r="X169" s="158" t="s">
        <v>292</v>
      </c>
    </row>
    <row r="170" spans="2:24">
      <c r="B170" s="811"/>
      <c r="C170" s="814"/>
      <c r="D170" s="161">
        <v>4</v>
      </c>
      <c r="E170" s="152" t="s">
        <v>685</v>
      </c>
      <c r="F170" s="153">
        <v>532.60900000000004</v>
      </c>
      <c r="G170" s="152">
        <v>49.03</v>
      </c>
      <c r="H170" s="152">
        <v>50.57</v>
      </c>
      <c r="I170" s="162">
        <f t="shared" si="46"/>
        <v>1.0314093412196614</v>
      </c>
      <c r="J170" s="152">
        <v>0</v>
      </c>
      <c r="K170" s="162">
        <f t="shared" si="42"/>
        <v>0</v>
      </c>
      <c r="L170" s="153">
        <v>345.85</v>
      </c>
      <c r="M170" s="163">
        <f t="shared" si="43"/>
        <v>1.0314093412196614</v>
      </c>
      <c r="N170" s="153">
        <v>532.6089999999997</v>
      </c>
      <c r="O170" s="152">
        <v>1.54</v>
      </c>
      <c r="P170" s="154">
        <v>3.1409341219661435E-2</v>
      </c>
      <c r="Q170" s="360">
        <v>0</v>
      </c>
      <c r="R170" s="154">
        <v>0</v>
      </c>
      <c r="S170" s="153">
        <v>0</v>
      </c>
      <c r="T170" s="152" t="s">
        <v>666</v>
      </c>
      <c r="U170" s="152" t="s">
        <v>428</v>
      </c>
      <c r="V170" s="152"/>
      <c r="W170" s="158">
        <v>1</v>
      </c>
      <c r="X170" s="158" t="s">
        <v>212</v>
      </c>
    </row>
    <row r="171" spans="2:24">
      <c r="B171" s="811"/>
      <c r="C171" s="814"/>
      <c r="D171" s="161">
        <v>5</v>
      </c>
      <c r="E171" s="152" t="s">
        <v>694</v>
      </c>
      <c r="F171" s="153">
        <v>531.59580000000005</v>
      </c>
      <c r="G171" s="152">
        <v>72.22</v>
      </c>
      <c r="H171" s="152">
        <v>75.709999999999994</v>
      </c>
      <c r="I171" s="162">
        <f t="shared" si="46"/>
        <v>1.0483245638327332</v>
      </c>
      <c r="J171" s="152">
        <v>0</v>
      </c>
      <c r="K171" s="162">
        <f t="shared" si="42"/>
        <v>0</v>
      </c>
      <c r="L171" s="153">
        <v>189.18</v>
      </c>
      <c r="M171" s="163">
        <f t="shared" si="43"/>
        <v>1.0483245638327332</v>
      </c>
      <c r="N171" s="153">
        <v>660.2381999999991</v>
      </c>
      <c r="O171" s="152">
        <v>2.81</v>
      </c>
      <c r="P171" s="154">
        <v>3.8908889504292443E-2</v>
      </c>
      <c r="Q171" s="360">
        <v>0.67999999999999483</v>
      </c>
      <c r="R171" s="154">
        <v>9.4156743284408029E-3</v>
      </c>
      <c r="S171" s="153">
        <v>128.64239999999901</v>
      </c>
      <c r="T171" s="152" t="s">
        <v>666</v>
      </c>
      <c r="U171" s="152" t="s">
        <v>428</v>
      </c>
      <c r="V171" s="152"/>
      <c r="W171" s="158">
        <v>1</v>
      </c>
      <c r="X171" s="158" t="s">
        <v>305</v>
      </c>
    </row>
    <row r="172" spans="2:24">
      <c r="B172" s="811"/>
      <c r="C172" s="814"/>
      <c r="D172" s="161">
        <v>6</v>
      </c>
      <c r="E172" s="152" t="s">
        <v>475</v>
      </c>
      <c r="F172" s="153">
        <v>347.721</v>
      </c>
      <c r="G172" s="152">
        <v>49.32</v>
      </c>
      <c r="H172" s="152">
        <v>51.59</v>
      </c>
      <c r="I172" s="162">
        <f t="shared" si="46"/>
        <v>1.0460259529602596</v>
      </c>
      <c r="J172" s="152">
        <v>0</v>
      </c>
      <c r="K172" s="162">
        <f t="shared" si="42"/>
        <v>0</v>
      </c>
      <c r="L172" s="153">
        <v>210.74</v>
      </c>
      <c r="M172" s="163">
        <f t="shared" si="43"/>
        <v>1.0460259529602596</v>
      </c>
      <c r="N172" s="153">
        <v>478.37980000000067</v>
      </c>
      <c r="O172" s="152">
        <v>1.65</v>
      </c>
      <c r="P172" s="154">
        <v>3.3454987834549879E-2</v>
      </c>
      <c r="Q172" s="360">
        <v>0.62000000000000322</v>
      </c>
      <c r="R172" s="154">
        <v>1.2570965125709717E-2</v>
      </c>
      <c r="S172" s="153">
        <v>130.6588000000007</v>
      </c>
      <c r="T172" s="152" t="s">
        <v>666</v>
      </c>
      <c r="U172" s="152" t="s">
        <v>428</v>
      </c>
      <c r="V172" s="152"/>
      <c r="W172" s="158">
        <v>1</v>
      </c>
      <c r="X172" s="158" t="s">
        <v>346</v>
      </c>
    </row>
    <row r="173" spans="2:24">
      <c r="B173" s="811"/>
      <c r="C173" s="814"/>
      <c r="D173" s="161">
        <v>7</v>
      </c>
      <c r="E173" s="152" t="s">
        <v>702</v>
      </c>
      <c r="F173" s="153">
        <v>327.75</v>
      </c>
      <c r="G173" s="152">
        <v>8895</v>
      </c>
      <c r="H173" s="152">
        <v>9180</v>
      </c>
      <c r="I173" s="162">
        <f t="shared" si="46"/>
        <v>1.0320404721753795</v>
      </c>
      <c r="J173" s="152">
        <v>0</v>
      </c>
      <c r="K173" s="162">
        <f t="shared" si="42"/>
        <v>0</v>
      </c>
      <c r="L173" s="153">
        <v>1.1499999999999999</v>
      </c>
      <c r="M173" s="163">
        <f t="shared" si="43"/>
        <v>1.0320404721753795</v>
      </c>
      <c r="N173" s="153">
        <v>327.75</v>
      </c>
      <c r="O173" s="152">
        <v>285</v>
      </c>
      <c r="P173" s="154">
        <v>3.2040472175379427E-2</v>
      </c>
      <c r="Q173" s="360">
        <v>0</v>
      </c>
      <c r="R173" s="154">
        <v>0</v>
      </c>
      <c r="S173" s="153">
        <v>0</v>
      </c>
      <c r="T173" s="152" t="s">
        <v>666</v>
      </c>
      <c r="U173" s="152" t="s">
        <v>428</v>
      </c>
      <c r="V173" s="152"/>
      <c r="W173" s="158">
        <v>1</v>
      </c>
      <c r="X173" s="158" t="s">
        <v>309</v>
      </c>
    </row>
    <row r="174" spans="2:24">
      <c r="B174" s="811"/>
      <c r="C174" s="814"/>
      <c r="D174" s="161">
        <v>8</v>
      </c>
      <c r="E174" s="152" t="s">
        <v>468</v>
      </c>
      <c r="F174" s="153">
        <v>310.57499999999999</v>
      </c>
      <c r="G174" s="152">
        <v>37.54</v>
      </c>
      <c r="H174" s="152">
        <v>39.07</v>
      </c>
      <c r="I174" s="162">
        <f t="shared" si="46"/>
        <v>1.0407565263718701</v>
      </c>
      <c r="J174" s="152">
        <v>0</v>
      </c>
      <c r="K174" s="162">
        <f t="shared" si="42"/>
        <v>0</v>
      </c>
      <c r="L174" s="153">
        <v>248.46</v>
      </c>
      <c r="M174" s="163">
        <f t="shared" si="43"/>
        <v>1.0407565263718701</v>
      </c>
      <c r="N174" s="153">
        <v>380.14380000000028</v>
      </c>
      <c r="O174" s="152">
        <v>1.25</v>
      </c>
      <c r="P174" s="154">
        <v>3.3297815663292492E-2</v>
      </c>
      <c r="Q174" s="360">
        <v>0.28000000000000114</v>
      </c>
      <c r="R174" s="154">
        <v>7.4587107085775477E-3</v>
      </c>
      <c r="S174" s="153">
        <v>69.56880000000028</v>
      </c>
      <c r="T174" s="152" t="s">
        <v>666</v>
      </c>
      <c r="U174" s="152" t="s">
        <v>428</v>
      </c>
      <c r="V174" s="152"/>
      <c r="W174" s="158">
        <v>1</v>
      </c>
      <c r="X174" s="158" t="s">
        <v>467</v>
      </c>
    </row>
    <row r="175" spans="2:24">
      <c r="B175" s="811"/>
      <c r="C175" s="814"/>
      <c r="D175" s="161">
        <v>9</v>
      </c>
      <c r="E175" s="152" t="s">
        <v>673</v>
      </c>
      <c r="F175" s="153">
        <v>282.82100000000003</v>
      </c>
      <c r="G175" s="152">
        <v>42.61</v>
      </c>
      <c r="H175" s="152">
        <v>44.54</v>
      </c>
      <c r="I175" s="162">
        <f t="shared" si="46"/>
        <v>1.0452945318000468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1.0452945318000468</v>
      </c>
      <c r="N175" s="153">
        <v>354.44449999999995</v>
      </c>
      <c r="O175" s="152">
        <v>1.54</v>
      </c>
      <c r="P175" s="154">
        <v>3.6141750762731753E-2</v>
      </c>
      <c r="Q175" s="360">
        <v>0.38999999999999968</v>
      </c>
      <c r="R175" s="154">
        <v>9.1527810373151774E-3</v>
      </c>
      <c r="S175" s="153">
        <v>71.62349999999995</v>
      </c>
      <c r="T175" s="152" t="s">
        <v>666</v>
      </c>
      <c r="U175" s="152" t="s">
        <v>428</v>
      </c>
      <c r="V175" s="152"/>
      <c r="W175" s="158">
        <v>1</v>
      </c>
      <c r="X175" s="158" t="s">
        <v>298</v>
      </c>
    </row>
    <row r="176" spans="2:24">
      <c r="B176" s="812"/>
      <c r="C176" s="815"/>
      <c r="D176" s="161">
        <v>10</v>
      </c>
      <c r="E176" s="152" t="s">
        <v>485</v>
      </c>
      <c r="F176" s="153">
        <v>270.60000000000002</v>
      </c>
      <c r="G176" s="152">
        <v>4484</v>
      </c>
      <c r="H176" s="152">
        <v>4394</v>
      </c>
      <c r="I176" s="162">
        <f t="shared" si="46"/>
        <v>0.97992863514718997</v>
      </c>
      <c r="J176" s="152">
        <v>310</v>
      </c>
      <c r="K176" s="162">
        <f t="shared" si="42"/>
        <v>6.913470115967886E-2</v>
      </c>
      <c r="L176" s="153">
        <v>1.23</v>
      </c>
      <c r="M176" s="163">
        <f t="shared" si="43"/>
        <v>1.0490633363068689</v>
      </c>
      <c r="N176" s="153">
        <v>270.60000000000002</v>
      </c>
      <c r="O176" s="152">
        <v>220</v>
      </c>
      <c r="P176" s="154">
        <v>4.906333630686887E-2</v>
      </c>
      <c r="Q176" s="360">
        <v>0</v>
      </c>
      <c r="R176" s="154">
        <v>0</v>
      </c>
      <c r="S176" s="153">
        <v>0</v>
      </c>
      <c r="T176" s="152" t="s">
        <v>666</v>
      </c>
      <c r="U176" s="152" t="s">
        <v>478</v>
      </c>
      <c r="V176" s="152" t="s">
        <v>669</v>
      </c>
      <c r="W176" s="158">
        <v>1</v>
      </c>
      <c r="X176" s="158" t="s">
        <v>346</v>
      </c>
    </row>
    <row r="177" spans="2:24">
      <c r="B177" s="810">
        <f t="shared" ref="B177" si="49">B167+1</f>
        <v>45947</v>
      </c>
      <c r="C177" s="813" t="str">
        <f t="shared" ref="C177" si="50">CHOOSE(WEEKDAY(B177,2),"一","二","三","四","五","六","日")</f>
        <v>五</v>
      </c>
      <c r="D177" s="161">
        <v>1</v>
      </c>
      <c r="E177" s="152" t="s">
        <v>465</v>
      </c>
      <c r="F177" s="153">
        <v>627.75</v>
      </c>
      <c r="G177" s="152">
        <v>5691</v>
      </c>
      <c r="H177" s="152">
        <v>5636</v>
      </c>
      <c r="I177" s="162">
        <f t="shared" ref="I177:I196" si="51">H177/G177</f>
        <v>0.99033561764189071</v>
      </c>
      <c r="J177" s="152">
        <v>100</v>
      </c>
      <c r="K177" s="162">
        <f t="shared" ref="K177:K196" si="52">J177/G177</f>
        <v>1.7571604287471447E-2</v>
      </c>
      <c r="L177" s="153">
        <v>13.95</v>
      </c>
      <c r="M177" s="163">
        <f t="shared" ref="M177:M196" si="53">(H177+J177)/G177</f>
        <v>1.0079072219293621</v>
      </c>
      <c r="N177" s="153">
        <v>627.75</v>
      </c>
      <c r="O177" s="152">
        <v>45</v>
      </c>
      <c r="P177" s="154">
        <v>7.9072219293621505E-3</v>
      </c>
      <c r="Q177" s="360">
        <v>0</v>
      </c>
      <c r="R177" s="154">
        <v>0</v>
      </c>
      <c r="S177" s="153">
        <v>0</v>
      </c>
      <c r="T177" s="152" t="s">
        <v>666</v>
      </c>
      <c r="U177" s="152" t="s">
        <v>711</v>
      </c>
      <c r="V177" s="152" t="s">
        <v>669</v>
      </c>
      <c r="W177" s="158">
        <v>1</v>
      </c>
      <c r="X177" s="158" t="s">
        <v>316</v>
      </c>
    </row>
    <row r="178" spans="2:24">
      <c r="B178" s="811"/>
      <c r="C178" s="814"/>
      <c r="D178" s="161">
        <v>2</v>
      </c>
      <c r="E178" s="152" t="s">
        <v>499</v>
      </c>
      <c r="F178" s="153">
        <v>414.21659999999997</v>
      </c>
      <c r="G178" s="152">
        <v>768.28</v>
      </c>
      <c r="H178" s="152">
        <v>760.85</v>
      </c>
      <c r="I178" s="162">
        <f t="shared" si="51"/>
        <v>0.99032904670172339</v>
      </c>
      <c r="J178" s="152">
        <v>20.25</v>
      </c>
      <c r="K178" s="162">
        <f t="shared" si="52"/>
        <v>2.6357577966366431E-2</v>
      </c>
      <c r="L178" s="153">
        <v>94.57</v>
      </c>
      <c r="M178" s="163">
        <f t="shared" si="53"/>
        <v>1.0166866246680899</v>
      </c>
      <c r="N178" s="153">
        <v>1212.3874000000046</v>
      </c>
      <c r="O178" s="152">
        <v>4.38</v>
      </c>
      <c r="P178" s="154">
        <v>5.7010464934659239E-3</v>
      </c>
      <c r="Q178" s="360">
        <v>8.440000000000051</v>
      </c>
      <c r="R178" s="154">
        <v>1.0985578174623901E-2</v>
      </c>
      <c r="S178" s="153">
        <v>798.17080000000476</v>
      </c>
      <c r="T178" s="152" t="s">
        <v>666</v>
      </c>
      <c r="U178" s="152" t="s">
        <v>428</v>
      </c>
      <c r="V178" s="152"/>
      <c r="W178" s="158">
        <v>1</v>
      </c>
      <c r="X178" s="158" t="s">
        <v>316</v>
      </c>
    </row>
    <row r="179" spans="2:24">
      <c r="B179" s="811"/>
      <c r="C179" s="814"/>
      <c r="D179" s="161">
        <v>3</v>
      </c>
      <c r="E179" s="152" t="s">
        <v>488</v>
      </c>
      <c r="F179" s="153">
        <v>370.79999999999995</v>
      </c>
      <c r="G179" s="152">
        <v>2665</v>
      </c>
      <c r="H179" s="152">
        <v>2689</v>
      </c>
      <c r="I179" s="162">
        <f t="shared" si="51"/>
        <v>1.0090056285178237</v>
      </c>
      <c r="J179" s="152">
        <v>0</v>
      </c>
      <c r="K179" s="162">
        <f t="shared" si="52"/>
        <v>0</v>
      </c>
      <c r="L179" s="153">
        <v>15.45</v>
      </c>
      <c r="M179" s="163">
        <f t="shared" si="53"/>
        <v>1.0090056285178237</v>
      </c>
      <c r="N179" s="153">
        <v>370.79999999999995</v>
      </c>
      <c r="O179" s="152">
        <v>24</v>
      </c>
      <c r="P179" s="154">
        <v>9.0056285178236398E-3</v>
      </c>
      <c r="Q179" s="360">
        <v>0</v>
      </c>
      <c r="R179" s="154">
        <v>0</v>
      </c>
      <c r="S179" s="153">
        <v>0</v>
      </c>
      <c r="T179" s="152" t="s">
        <v>666</v>
      </c>
      <c r="U179" s="152" t="s">
        <v>487</v>
      </c>
      <c r="V179" s="152" t="s">
        <v>667</v>
      </c>
      <c r="W179" s="158">
        <v>1</v>
      </c>
      <c r="X179" s="158" t="s">
        <v>182</v>
      </c>
    </row>
    <row r="180" spans="2:24">
      <c r="B180" s="811"/>
      <c r="C180" s="814"/>
      <c r="D180" s="161">
        <v>4</v>
      </c>
      <c r="E180" s="152" t="s">
        <v>459</v>
      </c>
      <c r="F180" s="153">
        <v>361.65269999999998</v>
      </c>
      <c r="G180" s="152">
        <v>56.54</v>
      </c>
      <c r="H180" s="152">
        <v>59.1</v>
      </c>
      <c r="I180" s="162">
        <f t="shared" si="51"/>
        <v>1.0452776795189247</v>
      </c>
      <c r="J180" s="152">
        <v>0</v>
      </c>
      <c r="K180" s="162">
        <f t="shared" si="52"/>
        <v>0</v>
      </c>
      <c r="L180" s="153">
        <v>169.79</v>
      </c>
      <c r="M180" s="163">
        <f t="shared" si="53"/>
        <v>1.0452776795189247</v>
      </c>
      <c r="N180" s="153">
        <v>434.66240000000039</v>
      </c>
      <c r="O180" s="152">
        <v>2.13</v>
      </c>
      <c r="P180" s="154">
        <v>3.7672444287230281E-2</v>
      </c>
      <c r="Q180" s="360">
        <v>0.43000000000000238</v>
      </c>
      <c r="R180" s="154">
        <v>7.6052352316944181E-3</v>
      </c>
      <c r="S180" s="153">
        <v>73.009700000000407</v>
      </c>
      <c r="T180" s="152" t="s">
        <v>666</v>
      </c>
      <c r="U180" s="152" t="s">
        <v>428</v>
      </c>
      <c r="V180" s="152"/>
      <c r="W180" s="158">
        <v>1</v>
      </c>
      <c r="X180" s="158" t="s">
        <v>292</v>
      </c>
    </row>
    <row r="181" spans="2:24">
      <c r="B181" s="811"/>
      <c r="C181" s="814"/>
      <c r="D181" s="161">
        <v>5</v>
      </c>
      <c r="E181" s="152" t="s">
        <v>473</v>
      </c>
      <c r="F181" s="153">
        <v>331.52700000000004</v>
      </c>
      <c r="G181" s="152">
        <v>220.57</v>
      </c>
      <c r="H181" s="152">
        <v>220.75</v>
      </c>
      <c r="I181" s="162">
        <f t="shared" si="51"/>
        <v>1.0008160674615769</v>
      </c>
      <c r="J181" s="152">
        <v>2.2000000000000002</v>
      </c>
      <c r="K181" s="162">
        <f t="shared" si="52"/>
        <v>9.9741578637167344E-3</v>
      </c>
      <c r="L181" s="153">
        <v>157.87</v>
      </c>
      <c r="M181" s="163">
        <f t="shared" si="53"/>
        <v>1.0107902253252936</v>
      </c>
      <c r="N181" s="153">
        <v>375.7305999999993</v>
      </c>
      <c r="O181" s="152">
        <v>2.1</v>
      </c>
      <c r="P181" s="154">
        <v>9.5207870517296095E-3</v>
      </c>
      <c r="Q181" s="360">
        <v>0.27999999999999536</v>
      </c>
      <c r="R181" s="154">
        <v>1.2694382735639271E-3</v>
      </c>
      <c r="S181" s="153">
        <v>44.20359999999927</v>
      </c>
      <c r="T181" s="152" t="s">
        <v>666</v>
      </c>
      <c r="U181" s="152" t="s">
        <v>428</v>
      </c>
      <c r="V181" s="152"/>
      <c r="W181" s="158">
        <v>1</v>
      </c>
      <c r="X181" s="158" t="s">
        <v>467</v>
      </c>
    </row>
    <row r="182" spans="2:24">
      <c r="B182" s="811"/>
      <c r="C182" s="814"/>
      <c r="D182" s="161">
        <v>6</v>
      </c>
      <c r="E182" s="152" t="s">
        <v>468</v>
      </c>
      <c r="F182" s="153">
        <v>330.45180000000005</v>
      </c>
      <c r="G182" s="152">
        <v>33.020000000000003</v>
      </c>
      <c r="H182" s="152">
        <v>34.590000000000003</v>
      </c>
      <c r="I182" s="162">
        <f t="shared" si="51"/>
        <v>1.0475469412477287</v>
      </c>
      <c r="J182" s="152">
        <v>0</v>
      </c>
      <c r="K182" s="162">
        <f t="shared" si="52"/>
        <v>0</v>
      </c>
      <c r="L182" s="153">
        <v>248.46</v>
      </c>
      <c r="M182" s="163">
        <f t="shared" si="53"/>
        <v>1.0475469412477287</v>
      </c>
      <c r="N182" s="153">
        <v>390.08220000000006</v>
      </c>
      <c r="O182" s="152">
        <v>1.33</v>
      </c>
      <c r="P182" s="154">
        <v>4.0278619018776496E-2</v>
      </c>
      <c r="Q182" s="360">
        <v>0.24000000000000021</v>
      </c>
      <c r="R182" s="154">
        <v>7.2683222289521556E-3</v>
      </c>
      <c r="S182" s="153">
        <v>59.630400000000051</v>
      </c>
      <c r="T182" s="152" t="s">
        <v>666</v>
      </c>
      <c r="U182" s="152" t="s">
        <v>428</v>
      </c>
      <c r="V182" s="152"/>
      <c r="W182" s="158">
        <v>1</v>
      </c>
      <c r="X182" s="158" t="s">
        <v>467</v>
      </c>
    </row>
    <row r="183" spans="2:24">
      <c r="B183" s="811"/>
      <c r="C183" s="814"/>
      <c r="D183" s="161">
        <v>7</v>
      </c>
      <c r="E183" s="152" t="s">
        <v>694</v>
      </c>
      <c r="F183" s="153">
        <v>323.49779999999998</v>
      </c>
      <c r="G183" s="152">
        <v>57.82</v>
      </c>
      <c r="H183" s="152">
        <v>60.32</v>
      </c>
      <c r="I183" s="162">
        <f t="shared" si="51"/>
        <v>1.0432376340366656</v>
      </c>
      <c r="J183" s="152">
        <v>0</v>
      </c>
      <c r="K183" s="162">
        <f t="shared" si="52"/>
        <v>0</v>
      </c>
      <c r="L183" s="153">
        <v>189.18</v>
      </c>
      <c r="M183" s="163">
        <f t="shared" si="53"/>
        <v>1.0432376340366656</v>
      </c>
      <c r="N183" s="153">
        <v>472.95000000000005</v>
      </c>
      <c r="O183" s="152">
        <v>1.71</v>
      </c>
      <c r="P183" s="154">
        <v>2.957454168107921E-2</v>
      </c>
      <c r="Q183" s="360">
        <v>0.79</v>
      </c>
      <c r="R183" s="154">
        <v>1.3663092355586303E-2</v>
      </c>
      <c r="S183" s="153">
        <v>149.4522</v>
      </c>
      <c r="T183" s="152" t="s">
        <v>666</v>
      </c>
      <c r="U183" s="152" t="s">
        <v>428</v>
      </c>
      <c r="V183" s="152"/>
      <c r="W183" s="158">
        <v>1</v>
      </c>
      <c r="X183" s="158" t="s">
        <v>305</v>
      </c>
    </row>
    <row r="184" spans="2:24">
      <c r="B184" s="811"/>
      <c r="C184" s="814"/>
      <c r="D184" s="161">
        <v>8</v>
      </c>
      <c r="E184" s="152" t="s">
        <v>475</v>
      </c>
      <c r="F184" s="153">
        <v>314.00260000000003</v>
      </c>
      <c r="G184" s="152">
        <v>30.45</v>
      </c>
      <c r="H184" s="152">
        <v>30.54</v>
      </c>
      <c r="I184" s="162">
        <f t="shared" si="51"/>
        <v>1.0029556650246305</v>
      </c>
      <c r="J184" s="152">
        <v>1.4</v>
      </c>
      <c r="K184" s="162">
        <f t="shared" si="52"/>
        <v>4.5977011494252873E-2</v>
      </c>
      <c r="L184" s="153">
        <v>210.74</v>
      </c>
      <c r="M184" s="163">
        <f t="shared" si="53"/>
        <v>1.0489326765188833</v>
      </c>
      <c r="N184" s="153">
        <v>314.00259999999969</v>
      </c>
      <c r="O184" s="152">
        <v>1.49</v>
      </c>
      <c r="P184" s="154">
        <v>4.8932676518883417E-2</v>
      </c>
      <c r="Q184" s="360">
        <v>0</v>
      </c>
      <c r="R184" s="154">
        <v>0</v>
      </c>
      <c r="S184" s="153">
        <v>0</v>
      </c>
      <c r="T184" s="152" t="s">
        <v>666</v>
      </c>
      <c r="U184" s="152" t="s">
        <v>428</v>
      </c>
      <c r="V184" s="152"/>
      <c r="W184" s="158">
        <v>1</v>
      </c>
      <c r="X184" s="158" t="s">
        <v>346</v>
      </c>
    </row>
    <row r="185" spans="2:24">
      <c r="B185" s="811"/>
      <c r="C185" s="814"/>
      <c r="D185" s="161">
        <v>9</v>
      </c>
      <c r="E185" s="152" t="s">
        <v>533</v>
      </c>
      <c r="F185" s="153">
        <v>300.322</v>
      </c>
      <c r="G185" s="152">
        <v>35.08</v>
      </c>
      <c r="H185" s="152">
        <v>36.799999999999997</v>
      </c>
      <c r="I185" s="162">
        <f t="shared" si="51"/>
        <v>1.0490307867730901</v>
      </c>
      <c r="J185" s="152">
        <v>0</v>
      </c>
      <c r="K185" s="162">
        <f t="shared" si="52"/>
        <v>0</v>
      </c>
      <c r="L185" s="153">
        <v>176.66</v>
      </c>
      <c r="M185" s="163">
        <f t="shared" si="53"/>
        <v>1.0490307867730901</v>
      </c>
      <c r="N185" s="153">
        <v>303.8551999999998</v>
      </c>
      <c r="O185" s="152">
        <v>1.7</v>
      </c>
      <c r="P185" s="154">
        <v>4.8460661345496009E-2</v>
      </c>
      <c r="Q185" s="360">
        <v>1.9999999999998908E-2</v>
      </c>
      <c r="R185" s="154">
        <v>5.701254275940396E-4</v>
      </c>
      <c r="S185" s="153">
        <v>3.5331999999998067</v>
      </c>
      <c r="T185" s="152" t="s">
        <v>666</v>
      </c>
      <c r="U185" s="152" t="s">
        <v>428</v>
      </c>
      <c r="V185" s="152"/>
      <c r="W185" s="158">
        <v>1</v>
      </c>
      <c r="X185" s="158" t="s">
        <v>291</v>
      </c>
    </row>
    <row r="186" spans="2:24">
      <c r="B186" s="812"/>
      <c r="C186" s="815"/>
      <c r="D186" s="161">
        <v>10</v>
      </c>
      <c r="E186" s="152" t="s">
        <v>479</v>
      </c>
      <c r="F186" s="153">
        <v>299.28289999999998</v>
      </c>
      <c r="G186" s="152">
        <v>640.36</v>
      </c>
      <c r="H186" s="152">
        <v>639.23</v>
      </c>
      <c r="I186" s="162">
        <f t="shared" si="51"/>
        <v>0.99823536760572174</v>
      </c>
      <c r="J186" s="152">
        <v>14.12</v>
      </c>
      <c r="K186" s="162">
        <f t="shared" si="52"/>
        <v>2.2050096820538444E-2</v>
      </c>
      <c r="L186" s="153">
        <v>147.43</v>
      </c>
      <c r="M186" s="163">
        <f t="shared" si="53"/>
        <v>1.0202854644262602</v>
      </c>
      <c r="N186" s="153">
        <v>1915.1157000000014</v>
      </c>
      <c r="O186" s="152">
        <v>2.0299999999999998</v>
      </c>
      <c r="P186" s="154">
        <v>3.1700918233493656E-3</v>
      </c>
      <c r="Q186" s="360">
        <v>10.96000000000001</v>
      </c>
      <c r="R186" s="154">
        <v>1.7115372602910878E-2</v>
      </c>
      <c r="S186" s="153">
        <v>1615.8328000000015</v>
      </c>
      <c r="T186" s="152" t="s">
        <v>666</v>
      </c>
      <c r="U186" s="152" t="s">
        <v>478</v>
      </c>
      <c r="V186" s="152" t="s">
        <v>678</v>
      </c>
      <c r="W186" s="158">
        <v>1</v>
      </c>
      <c r="X186" s="158" t="s">
        <v>467</v>
      </c>
    </row>
    <row r="187" spans="2:24">
      <c r="B187" s="810">
        <f t="shared" ref="B187" si="54">B177+1</f>
        <v>45948</v>
      </c>
      <c r="C187" s="813" t="str">
        <f t="shared" ref="C187" si="55">CHOOSE(WEEKDAY(B187,2),"一","二","三","四","五","六","日")</f>
        <v>六</v>
      </c>
      <c r="D187" s="161">
        <v>1</v>
      </c>
      <c r="E187" s="152" t="s">
        <v>700</v>
      </c>
      <c r="F187" s="153">
        <v>622.91099999999994</v>
      </c>
      <c r="G187" s="152">
        <v>103.5</v>
      </c>
      <c r="H187" s="152">
        <v>107.95</v>
      </c>
      <c r="I187" s="162">
        <f t="shared" si="51"/>
        <v>1.0429951690821255</v>
      </c>
      <c r="J187" s="152">
        <v>0</v>
      </c>
      <c r="K187" s="162">
        <f t="shared" si="52"/>
        <v>0</v>
      </c>
      <c r="L187" s="153">
        <v>139.97999999999999</v>
      </c>
      <c r="M187" s="163">
        <f t="shared" si="53"/>
        <v>1.0429951690821255</v>
      </c>
      <c r="N187" s="153">
        <v>622.9110000000004</v>
      </c>
      <c r="O187" s="152">
        <v>4.45</v>
      </c>
      <c r="P187" s="154">
        <v>4.2995169082125605E-2</v>
      </c>
      <c r="Q187" s="360">
        <v>0</v>
      </c>
      <c r="R187" s="154">
        <v>0</v>
      </c>
      <c r="S187" s="153">
        <v>0</v>
      </c>
      <c r="T187" s="152" t="s">
        <v>666</v>
      </c>
      <c r="U187" s="152" t="s">
        <v>428</v>
      </c>
      <c r="V187" s="152"/>
      <c r="W187" s="158">
        <v>1</v>
      </c>
      <c r="X187" s="158" t="s">
        <v>310</v>
      </c>
    </row>
    <row r="188" spans="2:24">
      <c r="B188" s="811"/>
      <c r="C188" s="814"/>
      <c r="D188" s="161">
        <v>2</v>
      </c>
      <c r="E188" s="152" t="s">
        <v>471</v>
      </c>
      <c r="F188" s="153">
        <v>574.79759999999999</v>
      </c>
      <c r="G188" s="152">
        <v>98.33</v>
      </c>
      <c r="H188" s="152">
        <v>103.01</v>
      </c>
      <c r="I188" s="162">
        <f t="shared" si="51"/>
        <v>1.0475948337231771</v>
      </c>
      <c r="J188" s="152">
        <v>0</v>
      </c>
      <c r="K188" s="162">
        <f t="shared" si="52"/>
        <v>0</v>
      </c>
      <c r="L188" s="153">
        <v>122.82</v>
      </c>
      <c r="M188" s="163">
        <f t="shared" si="53"/>
        <v>1.0475948337231771</v>
      </c>
      <c r="N188" s="153">
        <v>574.79760000000078</v>
      </c>
      <c r="O188" s="152">
        <v>4.68</v>
      </c>
      <c r="P188" s="154">
        <v>4.7594833723177056E-2</v>
      </c>
      <c r="Q188" s="360">
        <v>7.1054273576010019E-15</v>
      </c>
      <c r="R188" s="154">
        <v>7.2261032824173725E-17</v>
      </c>
      <c r="S188" s="153">
        <v>8.72688588060555E-13</v>
      </c>
      <c r="T188" s="152" t="s">
        <v>666</v>
      </c>
      <c r="U188" s="152" t="s">
        <v>428</v>
      </c>
      <c r="V188" s="152"/>
      <c r="W188" s="158">
        <v>1</v>
      </c>
      <c r="X188" s="158" t="s">
        <v>470</v>
      </c>
    </row>
    <row r="189" spans="2:24">
      <c r="B189" s="811"/>
      <c r="C189" s="814"/>
      <c r="D189" s="161">
        <v>3</v>
      </c>
      <c r="E189" s="152" t="s">
        <v>502</v>
      </c>
      <c r="F189" s="153">
        <v>512.02800000000002</v>
      </c>
      <c r="G189" s="152">
        <v>102.24</v>
      </c>
      <c r="H189" s="152">
        <v>104.86</v>
      </c>
      <c r="I189" s="162">
        <f t="shared" si="51"/>
        <v>1.0256259780907668</v>
      </c>
      <c r="J189" s="152">
        <v>2.2000000000000002</v>
      </c>
      <c r="K189" s="162">
        <f t="shared" si="52"/>
        <v>2.1517996870109548E-2</v>
      </c>
      <c r="L189" s="153">
        <v>426.69</v>
      </c>
      <c r="M189" s="163">
        <f t="shared" si="53"/>
        <v>1.0471439749608764</v>
      </c>
      <c r="N189" s="153">
        <v>2056.645800000003</v>
      </c>
      <c r="O189" s="152">
        <v>1.2</v>
      </c>
      <c r="P189" s="154">
        <v>1.1737089201877934E-2</v>
      </c>
      <c r="Q189" s="360">
        <v>3.6200000000000072</v>
      </c>
      <c r="R189" s="154">
        <v>3.5406885758998509E-2</v>
      </c>
      <c r="S189" s="153">
        <v>1544.6178000000032</v>
      </c>
      <c r="T189" s="152" t="s">
        <v>666</v>
      </c>
      <c r="U189" s="152" t="s">
        <v>428</v>
      </c>
      <c r="V189" s="152"/>
      <c r="W189" s="158">
        <v>1</v>
      </c>
      <c r="X189" s="158" t="s">
        <v>501</v>
      </c>
    </row>
    <row r="190" spans="2:24">
      <c r="B190" s="811"/>
      <c r="C190" s="814"/>
      <c r="D190" s="161">
        <v>4</v>
      </c>
      <c r="E190" s="152" t="s">
        <v>457</v>
      </c>
      <c r="F190" s="153">
        <v>468.1103</v>
      </c>
      <c r="G190" s="152">
        <v>6374</v>
      </c>
      <c r="H190" s="152">
        <v>6148.31</v>
      </c>
      <c r="I190" s="162">
        <f t="shared" si="51"/>
        <v>0.96459209287731418</v>
      </c>
      <c r="J190" s="152">
        <v>500</v>
      </c>
      <c r="K190" s="162">
        <f t="shared" si="52"/>
        <v>7.8443677439598375E-2</v>
      </c>
      <c r="L190" s="153">
        <v>2.83</v>
      </c>
      <c r="M190" s="163">
        <f t="shared" si="53"/>
        <v>1.0430357703169124</v>
      </c>
      <c r="N190" s="153">
        <v>776.2973000000012</v>
      </c>
      <c r="O190" s="152">
        <v>165.41</v>
      </c>
      <c r="P190" s="154">
        <v>2.5950737370567932E-2</v>
      </c>
      <c r="Q190" s="360">
        <v>108.9000000000004</v>
      </c>
      <c r="R190" s="154">
        <v>1.7085032946344589E-2</v>
      </c>
      <c r="S190" s="153">
        <v>308.18700000000115</v>
      </c>
      <c r="T190" s="152" t="s">
        <v>666</v>
      </c>
      <c r="U190" s="152" t="s">
        <v>428</v>
      </c>
      <c r="V190" s="152"/>
      <c r="W190" s="158">
        <v>1</v>
      </c>
      <c r="X190" s="158" t="s">
        <v>292</v>
      </c>
    </row>
    <row r="191" spans="2:24">
      <c r="B191" s="811"/>
      <c r="C191" s="814"/>
      <c r="D191" s="161">
        <v>5</v>
      </c>
      <c r="E191" s="152" t="s">
        <v>488</v>
      </c>
      <c r="F191" s="153">
        <v>463.5</v>
      </c>
      <c r="G191" s="152">
        <v>2598</v>
      </c>
      <c r="H191" s="152">
        <v>2628</v>
      </c>
      <c r="I191" s="162">
        <f t="shared" si="51"/>
        <v>1.0115473441108545</v>
      </c>
      <c r="J191" s="152">
        <v>0</v>
      </c>
      <c r="K191" s="162">
        <f t="shared" si="52"/>
        <v>0</v>
      </c>
      <c r="L191" s="153">
        <v>15.45</v>
      </c>
      <c r="M191" s="163">
        <f t="shared" si="53"/>
        <v>1.0115473441108545</v>
      </c>
      <c r="N191" s="153">
        <v>463.5</v>
      </c>
      <c r="O191" s="152">
        <v>30</v>
      </c>
      <c r="P191" s="154">
        <v>1.1547344110854504E-2</v>
      </c>
      <c r="Q191" s="360">
        <v>0</v>
      </c>
      <c r="R191" s="154">
        <v>0</v>
      </c>
      <c r="S191" s="153">
        <v>0</v>
      </c>
      <c r="T191" s="152" t="s">
        <v>666</v>
      </c>
      <c r="U191" s="152" t="s">
        <v>487</v>
      </c>
      <c r="V191" s="152" t="s">
        <v>667</v>
      </c>
      <c r="W191" s="158">
        <v>1</v>
      </c>
      <c r="X191" s="158" t="s">
        <v>182</v>
      </c>
    </row>
    <row r="192" spans="2:24">
      <c r="B192" s="811"/>
      <c r="C192" s="814"/>
      <c r="D192" s="161">
        <v>6</v>
      </c>
      <c r="E192" s="152" t="s">
        <v>713</v>
      </c>
      <c r="F192" s="153">
        <v>374.95709999999997</v>
      </c>
      <c r="G192" s="152">
        <v>295.39999999999998</v>
      </c>
      <c r="H192" s="152">
        <v>291.27</v>
      </c>
      <c r="I192" s="162">
        <f t="shared" si="51"/>
        <v>0.98601895734597156</v>
      </c>
      <c r="J192" s="152">
        <v>9.8000000000000007</v>
      </c>
      <c r="K192" s="162">
        <f t="shared" si="52"/>
        <v>3.3175355450236969E-2</v>
      </c>
      <c r="L192" s="153">
        <v>66.13</v>
      </c>
      <c r="M192" s="163">
        <f t="shared" si="53"/>
        <v>1.0191943127962086</v>
      </c>
      <c r="N192" s="153">
        <v>374.95710000000105</v>
      </c>
      <c r="O192" s="152">
        <v>5.67</v>
      </c>
      <c r="P192" s="154">
        <v>1.9194312796208531E-2</v>
      </c>
      <c r="Q192" s="360">
        <v>1.5987211554602254E-14</v>
      </c>
      <c r="R192" s="154">
        <v>5.4120553671639319E-17</v>
      </c>
      <c r="S192" s="153">
        <v>1.057234300105847E-12</v>
      </c>
      <c r="T192" s="152" t="s">
        <v>666</v>
      </c>
      <c r="U192" s="152" t="s">
        <v>428</v>
      </c>
      <c r="V192" s="152"/>
      <c r="W192" s="158">
        <v>1</v>
      </c>
      <c r="X192" s="158" t="s">
        <v>285</v>
      </c>
    </row>
    <row r="193" spans="2:24">
      <c r="B193" s="811"/>
      <c r="C193" s="814"/>
      <c r="D193" s="161">
        <v>7</v>
      </c>
      <c r="E193" s="152" t="s">
        <v>468</v>
      </c>
      <c r="F193" s="153">
        <v>372.69</v>
      </c>
      <c r="G193" s="152">
        <v>32.840000000000003</v>
      </c>
      <c r="H193" s="152">
        <v>34.409999999999997</v>
      </c>
      <c r="I193" s="162">
        <f t="shared" si="51"/>
        <v>1.0478075517661387</v>
      </c>
      <c r="J193" s="152">
        <v>0</v>
      </c>
      <c r="K193" s="162">
        <f t="shared" si="52"/>
        <v>0</v>
      </c>
      <c r="L193" s="153">
        <v>248.46</v>
      </c>
      <c r="M193" s="163">
        <f t="shared" si="53"/>
        <v>1.0478075517661387</v>
      </c>
      <c r="N193" s="153">
        <v>390.08219999999829</v>
      </c>
      <c r="O193" s="152">
        <v>1.5</v>
      </c>
      <c r="P193" s="154">
        <v>4.5676004872107184E-2</v>
      </c>
      <c r="Q193" s="360">
        <v>6.9999999999993179E-2</v>
      </c>
      <c r="R193" s="154">
        <v>2.1315468940314606E-3</v>
      </c>
      <c r="S193" s="153">
        <v>17.392199999998304</v>
      </c>
      <c r="T193" s="152" t="s">
        <v>666</v>
      </c>
      <c r="U193" s="152" t="s">
        <v>428</v>
      </c>
      <c r="V193" s="152"/>
      <c r="W193" s="158">
        <v>1</v>
      </c>
      <c r="X193" s="158" t="s">
        <v>467</v>
      </c>
    </row>
    <row r="194" spans="2:24">
      <c r="B194" s="811"/>
      <c r="C194" s="814"/>
      <c r="D194" s="161">
        <v>8</v>
      </c>
      <c r="E194" s="152" t="s">
        <v>483</v>
      </c>
      <c r="F194" s="153">
        <v>312</v>
      </c>
      <c r="G194" s="152">
        <v>87.76</v>
      </c>
      <c r="H194" s="152">
        <v>87.21</v>
      </c>
      <c r="I194" s="162">
        <f t="shared" si="51"/>
        <v>0.99373290793072</v>
      </c>
      <c r="J194" s="152">
        <v>3.8</v>
      </c>
      <c r="K194" s="162">
        <f t="shared" si="52"/>
        <v>4.3299908842297168E-2</v>
      </c>
      <c r="L194" s="153">
        <v>96</v>
      </c>
      <c r="M194" s="163">
        <f t="shared" si="53"/>
        <v>1.0370328167730172</v>
      </c>
      <c r="N194" s="153">
        <v>311.99999999999864</v>
      </c>
      <c r="O194" s="152">
        <v>3.25</v>
      </c>
      <c r="P194" s="154">
        <v>3.703281677301732E-2</v>
      </c>
      <c r="Q194" s="360">
        <v>-1.4210854715202004E-14</v>
      </c>
      <c r="R194" s="154">
        <v>-1.6192860887878308E-16</v>
      </c>
      <c r="S194" s="153">
        <v>-1.3642420526593924E-12</v>
      </c>
      <c r="T194" s="152" t="s">
        <v>666</v>
      </c>
      <c r="U194" s="152" t="s">
        <v>478</v>
      </c>
      <c r="V194" s="152"/>
      <c r="W194" s="158">
        <v>1</v>
      </c>
      <c r="X194" s="158" t="s">
        <v>306</v>
      </c>
    </row>
    <row r="195" spans="2:24">
      <c r="B195" s="811"/>
      <c r="C195" s="814"/>
      <c r="D195" s="161">
        <v>9</v>
      </c>
      <c r="E195" s="152" t="s">
        <v>475</v>
      </c>
      <c r="F195" s="153">
        <v>303.46559999999999</v>
      </c>
      <c r="G195" s="152">
        <v>29.44</v>
      </c>
      <c r="H195" s="152">
        <v>30.88</v>
      </c>
      <c r="I195" s="162">
        <f t="shared" si="51"/>
        <v>1.0489130434782608</v>
      </c>
      <c r="J195" s="152">
        <v>0</v>
      </c>
      <c r="K195" s="162">
        <f t="shared" si="52"/>
        <v>0</v>
      </c>
      <c r="L195" s="153">
        <v>210.74</v>
      </c>
      <c r="M195" s="163">
        <f t="shared" si="53"/>
        <v>1.0489130434782608</v>
      </c>
      <c r="N195" s="153">
        <v>303.46559999999954</v>
      </c>
      <c r="O195" s="152">
        <v>1.44</v>
      </c>
      <c r="P195" s="154">
        <v>4.8913043478260865E-2</v>
      </c>
      <c r="Q195" s="360">
        <v>-2.2204460492503131E-15</v>
      </c>
      <c r="R195" s="154">
        <v>-7.5422759825078571E-17</v>
      </c>
      <c r="S195" s="153">
        <v>-4.67936800419011E-13</v>
      </c>
      <c r="T195" s="152" t="s">
        <v>666</v>
      </c>
      <c r="U195" s="152" t="s">
        <v>428</v>
      </c>
      <c r="V195" s="152"/>
      <c r="W195" s="158">
        <v>1</v>
      </c>
      <c r="X195" s="158" t="s">
        <v>346</v>
      </c>
    </row>
    <row r="196" spans="2:24">
      <c r="B196" s="812"/>
      <c r="C196" s="815"/>
      <c r="D196" s="161">
        <v>10</v>
      </c>
      <c r="E196" s="152" t="s">
        <v>479</v>
      </c>
      <c r="F196" s="153">
        <v>294.86</v>
      </c>
      <c r="G196" s="152">
        <v>630.63</v>
      </c>
      <c r="H196" s="152">
        <v>628.61</v>
      </c>
      <c r="I196" s="162">
        <f t="shared" si="51"/>
        <v>0.99679685393971107</v>
      </c>
      <c r="J196" s="152">
        <v>31.8</v>
      </c>
      <c r="K196" s="162">
        <f t="shared" si="52"/>
        <v>5.0425764711478999E-2</v>
      </c>
      <c r="L196" s="153">
        <v>147.43</v>
      </c>
      <c r="M196" s="163">
        <f t="shared" si="53"/>
        <v>1.0472226186511899</v>
      </c>
      <c r="N196" s="153">
        <v>4390.4653999999964</v>
      </c>
      <c r="O196" s="152">
        <v>2</v>
      </c>
      <c r="P196" s="154">
        <v>3.1714317428603142E-3</v>
      </c>
      <c r="Q196" s="360">
        <v>27.779999999999973</v>
      </c>
      <c r="R196" s="154">
        <v>4.4051186908329723E-2</v>
      </c>
      <c r="S196" s="153">
        <v>4095.6053999999963</v>
      </c>
      <c r="T196" s="152" t="s">
        <v>666</v>
      </c>
      <c r="U196" s="152" t="s">
        <v>478</v>
      </c>
      <c r="V196" s="152" t="s">
        <v>678</v>
      </c>
      <c r="W196" s="158">
        <v>1</v>
      </c>
      <c r="X196" s="158" t="s">
        <v>467</v>
      </c>
    </row>
    <row r="197" spans="2:24">
      <c r="B197" s="810">
        <f t="shared" ref="B197" si="56">B187+1</f>
        <v>45949</v>
      </c>
      <c r="C197" s="813" t="str">
        <f t="shared" ref="C197" si="57">CHOOSE(WEEKDAY(B197,2),"一","二","三","四","五","六","日")</f>
        <v>日</v>
      </c>
      <c r="D197" s="161">
        <v>1</v>
      </c>
      <c r="E197" s="152" t="s">
        <v>488</v>
      </c>
      <c r="F197" s="153">
        <v>1545</v>
      </c>
      <c r="G197" s="152">
        <v>3942</v>
      </c>
      <c r="H197" s="152">
        <v>4042</v>
      </c>
      <c r="I197" s="162">
        <f t="shared" ref="I197:I236" si="58">H197/G197</f>
        <v>1.0253678335870118</v>
      </c>
      <c r="J197" s="152">
        <v>0</v>
      </c>
      <c r="K197" s="162">
        <f t="shared" ref="K197:K236" si="59">J197/G197</f>
        <v>0</v>
      </c>
      <c r="L197" s="153">
        <v>15.45</v>
      </c>
      <c r="M197" s="163">
        <f t="shared" ref="M197:M236" si="60">(H197+J197)/G197</f>
        <v>1.0253678335870118</v>
      </c>
      <c r="N197" s="153">
        <v>1545</v>
      </c>
      <c r="O197" s="152">
        <v>100</v>
      </c>
      <c r="P197" s="154">
        <v>2.5367833587011668E-2</v>
      </c>
      <c r="Q197" s="360">
        <v>0</v>
      </c>
      <c r="R197" s="154">
        <v>0</v>
      </c>
      <c r="S197" s="153">
        <v>0</v>
      </c>
      <c r="T197" s="152" t="s">
        <v>666</v>
      </c>
      <c r="U197" s="152" t="s">
        <v>487</v>
      </c>
      <c r="V197" s="152" t="s">
        <v>667</v>
      </c>
      <c r="W197" s="158">
        <v>1</v>
      </c>
      <c r="X197" s="158" t="s">
        <v>182</v>
      </c>
    </row>
    <row r="198" spans="2:24">
      <c r="B198" s="811"/>
      <c r="C198" s="814"/>
      <c r="D198" s="161">
        <v>2</v>
      </c>
      <c r="E198" s="152" t="s">
        <v>465</v>
      </c>
      <c r="F198" s="153">
        <v>753.3</v>
      </c>
      <c r="G198" s="152">
        <v>7125</v>
      </c>
      <c r="H198" s="152">
        <v>7079</v>
      </c>
      <c r="I198" s="162">
        <f t="shared" si="58"/>
        <v>0.99354385964912284</v>
      </c>
      <c r="J198" s="152">
        <v>100</v>
      </c>
      <c r="K198" s="162">
        <f t="shared" si="59"/>
        <v>1.4035087719298246E-2</v>
      </c>
      <c r="L198" s="153">
        <v>13.95</v>
      </c>
      <c r="M198" s="163">
        <f t="shared" si="60"/>
        <v>1.0075789473684211</v>
      </c>
      <c r="N198" s="153">
        <v>753.3</v>
      </c>
      <c r="O198" s="152">
        <v>54</v>
      </c>
      <c r="P198" s="154">
        <v>7.5789473684210523E-3</v>
      </c>
      <c r="Q198" s="360">
        <v>0</v>
      </c>
      <c r="R198" s="154">
        <v>0</v>
      </c>
      <c r="S198" s="153">
        <v>0</v>
      </c>
      <c r="T198" s="152" t="s">
        <v>666</v>
      </c>
      <c r="U198" s="152" t="s">
        <v>711</v>
      </c>
      <c r="V198" s="152" t="s">
        <v>669</v>
      </c>
      <c r="W198" s="158">
        <v>1</v>
      </c>
      <c r="X198" s="158" t="s">
        <v>316</v>
      </c>
    </row>
    <row r="199" spans="2:24">
      <c r="B199" s="811"/>
      <c r="C199" s="814"/>
      <c r="D199" s="161">
        <v>3</v>
      </c>
      <c r="E199" s="152" t="s">
        <v>459</v>
      </c>
      <c r="F199" s="153">
        <v>509.37</v>
      </c>
      <c r="G199" s="152">
        <v>72.94</v>
      </c>
      <c r="H199" s="152">
        <v>76.37</v>
      </c>
      <c r="I199" s="162">
        <f t="shared" si="58"/>
        <v>1.0470249520153552</v>
      </c>
      <c r="J199" s="152">
        <v>0</v>
      </c>
      <c r="K199" s="162">
        <f t="shared" si="59"/>
        <v>0</v>
      </c>
      <c r="L199" s="153">
        <v>169.79</v>
      </c>
      <c r="M199" s="163">
        <f t="shared" si="60"/>
        <v>1.0470249520153552</v>
      </c>
      <c r="N199" s="153">
        <v>582.37970000000109</v>
      </c>
      <c r="O199" s="152">
        <v>3</v>
      </c>
      <c r="P199" s="154">
        <v>4.1129695640252262E-2</v>
      </c>
      <c r="Q199" s="360">
        <v>0.43000000000000682</v>
      </c>
      <c r="R199" s="154">
        <v>5.8952563751029181E-3</v>
      </c>
      <c r="S199" s="153">
        <v>73.00970000000116</v>
      </c>
      <c r="T199" s="152" t="s">
        <v>666</v>
      </c>
      <c r="U199" s="152" t="s">
        <v>428</v>
      </c>
      <c r="V199" s="152"/>
      <c r="W199" s="158">
        <v>1</v>
      </c>
      <c r="X199" s="158" t="s">
        <v>292</v>
      </c>
    </row>
    <row r="200" spans="2:24">
      <c r="B200" s="811"/>
      <c r="C200" s="814"/>
      <c r="D200" s="161">
        <v>4</v>
      </c>
      <c r="E200" s="152" t="s">
        <v>714</v>
      </c>
      <c r="F200" s="153">
        <v>334.7604</v>
      </c>
      <c r="G200" s="152">
        <v>27.5</v>
      </c>
      <c r="H200" s="152">
        <v>27.68</v>
      </c>
      <c r="I200" s="162">
        <f t="shared" si="58"/>
        <v>1.0065454545454546</v>
      </c>
      <c r="J200" s="152">
        <v>0.85</v>
      </c>
      <c r="K200" s="162">
        <f t="shared" si="59"/>
        <v>3.0909090909090907E-2</v>
      </c>
      <c r="L200" s="153">
        <v>485.16</v>
      </c>
      <c r="M200" s="163">
        <f t="shared" si="60"/>
        <v>1.0374545454545454</v>
      </c>
      <c r="N200" s="153">
        <v>499.71480000000059</v>
      </c>
      <c r="O200" s="152">
        <v>0.69</v>
      </c>
      <c r="P200" s="154">
        <v>2.5090909090909087E-2</v>
      </c>
      <c r="Q200" s="360">
        <v>0.34000000000000119</v>
      </c>
      <c r="R200" s="154">
        <v>1.2363636363636406E-2</v>
      </c>
      <c r="S200" s="153">
        <v>164.95440000000059</v>
      </c>
      <c r="T200" s="152" t="s">
        <v>666</v>
      </c>
      <c r="U200" s="152" t="s">
        <v>428</v>
      </c>
      <c r="V200" s="152"/>
      <c r="W200" s="158">
        <v>1</v>
      </c>
      <c r="X200" s="158" t="s">
        <v>286</v>
      </c>
    </row>
    <row r="201" spans="2:24">
      <c r="B201" s="811"/>
      <c r="C201" s="814"/>
      <c r="D201" s="161">
        <v>5</v>
      </c>
      <c r="E201" s="152" t="s">
        <v>697</v>
      </c>
      <c r="F201" s="153">
        <v>327.79800000000006</v>
      </c>
      <c r="G201" s="152">
        <v>45.2</v>
      </c>
      <c r="H201" s="152">
        <v>47.2</v>
      </c>
      <c r="I201" s="162">
        <f t="shared" si="58"/>
        <v>1.0442477876106195</v>
      </c>
      <c r="J201" s="152">
        <v>0</v>
      </c>
      <c r="K201" s="162">
        <f t="shared" si="59"/>
        <v>0</v>
      </c>
      <c r="L201" s="153">
        <v>182.11</v>
      </c>
      <c r="M201" s="163">
        <f t="shared" si="60"/>
        <v>1.0442477876106195</v>
      </c>
      <c r="N201" s="153">
        <v>364.22</v>
      </c>
      <c r="O201" s="152">
        <v>1.8</v>
      </c>
      <c r="P201" s="154">
        <v>3.9823008849557522E-2</v>
      </c>
      <c r="Q201" s="360">
        <v>0.19999999999999996</v>
      </c>
      <c r="R201" s="154">
        <v>4.424778761061946E-3</v>
      </c>
      <c r="S201" s="153">
        <v>36.421999999999997</v>
      </c>
      <c r="T201" s="152" t="s">
        <v>666</v>
      </c>
      <c r="U201" s="152" t="s">
        <v>428</v>
      </c>
      <c r="V201" s="152"/>
      <c r="W201" s="158">
        <v>1</v>
      </c>
      <c r="X201" s="158" t="s">
        <v>310</v>
      </c>
    </row>
    <row r="202" spans="2:24">
      <c r="B202" s="811"/>
      <c r="C202" s="814"/>
      <c r="D202" s="161">
        <v>6</v>
      </c>
      <c r="E202" s="152" t="s">
        <v>483</v>
      </c>
      <c r="F202" s="153">
        <v>323.52</v>
      </c>
      <c r="G202" s="152">
        <v>147.80000000000001</v>
      </c>
      <c r="H202" s="152">
        <v>151.16999999999999</v>
      </c>
      <c r="I202" s="162">
        <f t="shared" si="58"/>
        <v>1.0228010825439782</v>
      </c>
      <c r="J202" s="152">
        <v>0</v>
      </c>
      <c r="K202" s="162">
        <f t="shared" si="59"/>
        <v>0</v>
      </c>
      <c r="L202" s="153">
        <v>96</v>
      </c>
      <c r="M202" s="163">
        <f t="shared" si="60"/>
        <v>1.0228010825439782</v>
      </c>
      <c r="N202" s="153">
        <v>323.51999999999771</v>
      </c>
      <c r="O202" s="152">
        <v>3.37</v>
      </c>
      <c r="P202" s="154">
        <v>2.2801082543978349E-2</v>
      </c>
      <c r="Q202" s="360">
        <v>-2.3980817331903381E-14</v>
      </c>
      <c r="R202" s="154">
        <v>-1.622518087408889E-16</v>
      </c>
      <c r="S202" s="153">
        <v>-2.3021584638627246E-12</v>
      </c>
      <c r="T202" s="152" t="s">
        <v>666</v>
      </c>
      <c r="U202" s="152" t="s">
        <v>478</v>
      </c>
      <c r="V202" s="152"/>
      <c r="W202" s="158">
        <v>1</v>
      </c>
      <c r="X202" s="158" t="s">
        <v>306</v>
      </c>
    </row>
    <row r="203" spans="2:24">
      <c r="B203" s="811"/>
      <c r="C203" s="814"/>
      <c r="D203" s="161">
        <v>7</v>
      </c>
      <c r="E203" s="152" t="s">
        <v>475</v>
      </c>
      <c r="F203" s="153">
        <v>318.2174</v>
      </c>
      <c r="G203" s="152">
        <v>50.49</v>
      </c>
      <c r="H203" s="152">
        <v>52</v>
      </c>
      <c r="I203" s="162">
        <f t="shared" si="58"/>
        <v>1.0299069122598534</v>
      </c>
      <c r="J203" s="152">
        <v>0</v>
      </c>
      <c r="K203" s="162">
        <f t="shared" si="59"/>
        <v>0</v>
      </c>
      <c r="L203" s="153">
        <v>210.74</v>
      </c>
      <c r="M203" s="163">
        <f t="shared" si="60"/>
        <v>1.0299069122598534</v>
      </c>
      <c r="N203" s="153">
        <v>318.2173999999996</v>
      </c>
      <c r="O203" s="152">
        <v>1.51</v>
      </c>
      <c r="P203" s="154">
        <v>2.9906912259853435E-2</v>
      </c>
      <c r="Q203" s="360">
        <v>-1.9984014443252818E-15</v>
      </c>
      <c r="R203" s="154">
        <v>-3.9580143480397738E-17</v>
      </c>
      <c r="S203" s="153">
        <v>-4.211431203771099E-13</v>
      </c>
      <c r="T203" s="152" t="s">
        <v>666</v>
      </c>
      <c r="U203" s="152" t="s">
        <v>428</v>
      </c>
      <c r="V203" s="152"/>
      <c r="W203" s="158">
        <v>1</v>
      </c>
      <c r="X203" s="158" t="s">
        <v>346</v>
      </c>
    </row>
    <row r="204" spans="2:24">
      <c r="B204" s="811"/>
      <c r="C204" s="814"/>
      <c r="D204" s="161">
        <v>8</v>
      </c>
      <c r="E204" s="152" t="s">
        <v>691</v>
      </c>
      <c r="F204" s="153">
        <v>305.71379999999999</v>
      </c>
      <c r="G204" s="152">
        <v>22.5</v>
      </c>
      <c r="H204" s="152">
        <v>22.74</v>
      </c>
      <c r="I204" s="162">
        <f t="shared" si="58"/>
        <v>1.0106666666666666</v>
      </c>
      <c r="J204" s="152">
        <v>0.72</v>
      </c>
      <c r="K204" s="162">
        <f t="shared" si="59"/>
        <v>3.2000000000000001E-2</v>
      </c>
      <c r="L204" s="153">
        <v>536.34</v>
      </c>
      <c r="M204" s="163">
        <f t="shared" si="60"/>
        <v>1.0426666666666666</v>
      </c>
      <c r="N204" s="153">
        <v>514.88639999999862</v>
      </c>
      <c r="O204" s="152">
        <v>0.56999999999999995</v>
      </c>
      <c r="P204" s="154">
        <v>2.5333333333333333E-2</v>
      </c>
      <c r="Q204" s="360">
        <v>0.38999999999999735</v>
      </c>
      <c r="R204" s="154">
        <v>1.7333333333333215E-2</v>
      </c>
      <c r="S204" s="153">
        <v>209.1725999999986</v>
      </c>
      <c r="T204" s="152" t="s">
        <v>666</v>
      </c>
      <c r="U204" s="152" t="s">
        <v>428</v>
      </c>
      <c r="V204" s="152"/>
      <c r="W204" s="158">
        <v>1</v>
      </c>
      <c r="X204" s="158" t="s">
        <v>286</v>
      </c>
    </row>
    <row r="205" spans="2:24">
      <c r="B205" s="811"/>
      <c r="C205" s="814"/>
      <c r="D205" s="161">
        <v>9</v>
      </c>
      <c r="E205" s="152" t="s">
        <v>695</v>
      </c>
      <c r="F205" s="153">
        <v>297.64000000000004</v>
      </c>
      <c r="G205" s="152">
        <v>2326</v>
      </c>
      <c r="H205" s="152">
        <v>2304</v>
      </c>
      <c r="I205" s="162">
        <f t="shared" si="58"/>
        <v>0.99054170249355111</v>
      </c>
      <c r="J205" s="152">
        <v>54</v>
      </c>
      <c r="K205" s="162">
        <f t="shared" si="59"/>
        <v>2.3215821152192607E-2</v>
      </c>
      <c r="L205" s="153">
        <v>10.63</v>
      </c>
      <c r="M205" s="163">
        <f t="shared" si="60"/>
        <v>1.0137575236457437</v>
      </c>
      <c r="N205" s="153">
        <v>340.16</v>
      </c>
      <c r="O205" s="152">
        <v>28</v>
      </c>
      <c r="P205" s="154">
        <v>1.2037833190025795E-2</v>
      </c>
      <c r="Q205" s="360">
        <v>4</v>
      </c>
      <c r="R205" s="154">
        <v>1.7196904557179708E-3</v>
      </c>
      <c r="S205" s="153">
        <v>42.52</v>
      </c>
      <c r="T205" s="152" t="s">
        <v>666</v>
      </c>
      <c r="U205" s="152" t="s">
        <v>428</v>
      </c>
      <c r="V205" s="152"/>
      <c r="W205" s="158">
        <v>1</v>
      </c>
      <c r="X205" s="158" t="s">
        <v>291</v>
      </c>
    </row>
    <row r="206" spans="2:24">
      <c r="B206" s="812"/>
      <c r="C206" s="815"/>
      <c r="D206" s="161">
        <v>10</v>
      </c>
      <c r="E206" s="152" t="s">
        <v>715</v>
      </c>
      <c r="F206" s="153">
        <v>293.3218</v>
      </c>
      <c r="G206" s="152">
        <v>1029.5999999999999</v>
      </c>
      <c r="H206" s="152">
        <v>1013.71</v>
      </c>
      <c r="I206" s="162">
        <f t="shared" si="58"/>
        <v>0.98456682206682222</v>
      </c>
      <c r="J206" s="152">
        <v>22.06</v>
      </c>
      <c r="K206" s="162">
        <f t="shared" si="59"/>
        <v>2.1425796425796426E-2</v>
      </c>
      <c r="L206" s="153">
        <v>47.54</v>
      </c>
      <c r="M206" s="163">
        <f t="shared" si="60"/>
        <v>1.0059926184926187</v>
      </c>
      <c r="N206" s="153">
        <v>293.32180000000346</v>
      </c>
      <c r="O206" s="152">
        <v>6.17</v>
      </c>
      <c r="P206" s="154">
        <v>5.9926184926184928E-3</v>
      </c>
      <c r="Q206" s="360">
        <v>7.2830630415410269E-14</v>
      </c>
      <c r="R206" s="154">
        <v>7.0736820527787756E-17</v>
      </c>
      <c r="S206" s="153">
        <v>3.462368169948604E-12</v>
      </c>
      <c r="T206" s="152" t="s">
        <v>666</v>
      </c>
      <c r="U206" s="152" t="s">
        <v>428</v>
      </c>
      <c r="V206" s="152"/>
      <c r="W206" s="158">
        <v>1</v>
      </c>
      <c r="X206" s="158" t="s">
        <v>467</v>
      </c>
    </row>
    <row r="207" spans="2:24">
      <c r="B207" s="810">
        <f t="shared" ref="B207:B247" si="61">B197+1</f>
        <v>45950</v>
      </c>
      <c r="C207" s="813" t="str">
        <f t="shared" ref="C207" si="62">CHOOSE(WEEKDAY(B207,2),"一","二","三","四","五","六","日")</f>
        <v>一</v>
      </c>
      <c r="D207" s="161">
        <v>1</v>
      </c>
      <c r="E207" s="152" t="s">
        <v>488</v>
      </c>
      <c r="F207" s="153">
        <v>1452.3</v>
      </c>
      <c r="G207" s="152">
        <v>3884</v>
      </c>
      <c r="H207" s="152">
        <v>3978</v>
      </c>
      <c r="I207" s="162">
        <f t="shared" si="58"/>
        <v>1.0242018537590114</v>
      </c>
      <c r="J207" s="152">
        <v>0</v>
      </c>
      <c r="K207" s="162">
        <f t="shared" si="59"/>
        <v>0</v>
      </c>
      <c r="L207" s="153">
        <v>15.45</v>
      </c>
      <c r="M207" s="163">
        <f t="shared" si="60"/>
        <v>1.0242018537590114</v>
      </c>
      <c r="N207" s="153">
        <v>1452.3</v>
      </c>
      <c r="O207" s="152">
        <v>94</v>
      </c>
      <c r="P207" s="154">
        <v>2.4201853759011328E-2</v>
      </c>
      <c r="Q207" s="360">
        <v>0</v>
      </c>
      <c r="R207" s="154">
        <v>0</v>
      </c>
      <c r="S207" s="153">
        <v>0</v>
      </c>
      <c r="T207" s="152" t="s">
        <v>666</v>
      </c>
      <c r="U207" s="152" t="s">
        <v>487</v>
      </c>
      <c r="V207" s="152" t="s">
        <v>667</v>
      </c>
      <c r="W207" s="158">
        <v>1</v>
      </c>
      <c r="X207" s="158" t="s">
        <v>182</v>
      </c>
    </row>
    <row r="208" spans="2:24">
      <c r="B208" s="811"/>
      <c r="C208" s="814"/>
      <c r="D208" s="161">
        <v>2</v>
      </c>
      <c r="E208" s="152" t="s">
        <v>539</v>
      </c>
      <c r="F208" s="153">
        <v>459.27700000000004</v>
      </c>
      <c r="G208" s="152">
        <v>55.31</v>
      </c>
      <c r="H208" s="152">
        <v>57.85</v>
      </c>
      <c r="I208" s="162">
        <f t="shared" si="58"/>
        <v>1.045922979569698</v>
      </c>
      <c r="J208" s="152">
        <v>0</v>
      </c>
      <c r="K208" s="162">
        <f t="shared" si="59"/>
        <v>0</v>
      </c>
      <c r="L208" s="153">
        <v>187.46</v>
      </c>
      <c r="M208" s="163">
        <f t="shared" si="60"/>
        <v>1.045922979569698</v>
      </c>
      <c r="N208" s="153">
        <v>476.14839999999987</v>
      </c>
      <c r="O208" s="152">
        <v>2.4500000000000002</v>
      </c>
      <c r="P208" s="154">
        <v>4.4295787380220573E-2</v>
      </c>
      <c r="Q208" s="360">
        <v>8.999999999999897E-2</v>
      </c>
      <c r="R208" s="154">
        <v>1.6271921894774719E-3</v>
      </c>
      <c r="S208" s="153">
        <v>16.871399999999806</v>
      </c>
      <c r="T208" s="152" t="s">
        <v>666</v>
      </c>
      <c r="U208" s="152" t="s">
        <v>428</v>
      </c>
      <c r="V208" s="152"/>
      <c r="W208" s="158">
        <v>1</v>
      </c>
      <c r="X208" s="158" t="s">
        <v>310</v>
      </c>
    </row>
    <row r="209" spans="2:24">
      <c r="B209" s="811"/>
      <c r="C209" s="814"/>
      <c r="D209" s="161">
        <v>3</v>
      </c>
      <c r="E209" s="152" t="s">
        <v>475</v>
      </c>
      <c r="F209" s="153">
        <v>356.1506</v>
      </c>
      <c r="G209" s="152">
        <v>54.16</v>
      </c>
      <c r="H209" s="152">
        <v>56.59</v>
      </c>
      <c r="I209" s="162">
        <f t="shared" si="58"/>
        <v>1.0448670605613</v>
      </c>
      <c r="J209" s="152">
        <v>0</v>
      </c>
      <c r="K209" s="162">
        <f t="shared" si="59"/>
        <v>0</v>
      </c>
      <c r="L209" s="153">
        <v>210.74</v>
      </c>
      <c r="M209" s="163">
        <f t="shared" si="60"/>
        <v>1.0448670605613</v>
      </c>
      <c r="N209" s="153">
        <v>512.0982000000015</v>
      </c>
      <c r="O209" s="152">
        <v>1.69</v>
      </c>
      <c r="P209" s="154">
        <v>3.120384047267356E-2</v>
      </c>
      <c r="Q209" s="360">
        <v>0.74000000000000687</v>
      </c>
      <c r="R209" s="154">
        <v>1.3663220088626421E-2</v>
      </c>
      <c r="S209" s="153">
        <v>155.94760000000144</v>
      </c>
      <c r="T209" s="152" t="s">
        <v>666</v>
      </c>
      <c r="U209" s="152" t="s">
        <v>428</v>
      </c>
      <c r="V209" s="152"/>
      <c r="W209" s="158">
        <v>1</v>
      </c>
      <c r="X209" s="158" t="s">
        <v>346</v>
      </c>
    </row>
    <row r="210" spans="2:24">
      <c r="B210" s="811"/>
      <c r="C210" s="814"/>
      <c r="D210" s="161">
        <v>4</v>
      </c>
      <c r="E210" s="152" t="s">
        <v>465</v>
      </c>
      <c r="F210" s="153">
        <v>334.79999999999995</v>
      </c>
      <c r="G210" s="152">
        <v>7138</v>
      </c>
      <c r="H210" s="152">
        <v>7062</v>
      </c>
      <c r="I210" s="162">
        <f t="shared" si="58"/>
        <v>0.98935275987671611</v>
      </c>
      <c r="J210" s="152">
        <v>100</v>
      </c>
      <c r="K210" s="162">
        <f t="shared" si="59"/>
        <v>1.4009526478005043E-2</v>
      </c>
      <c r="L210" s="153">
        <v>13.95</v>
      </c>
      <c r="M210" s="163">
        <f t="shared" si="60"/>
        <v>1.0033622863547211</v>
      </c>
      <c r="N210" s="153">
        <v>334.79999999999995</v>
      </c>
      <c r="O210" s="152">
        <v>24</v>
      </c>
      <c r="P210" s="154">
        <v>3.3622863547212102E-3</v>
      </c>
      <c r="Q210" s="360">
        <v>0</v>
      </c>
      <c r="R210" s="154">
        <v>0</v>
      </c>
      <c r="S210" s="153">
        <v>0</v>
      </c>
      <c r="T210" s="152" t="s">
        <v>666</v>
      </c>
      <c r="U210" s="152" t="s">
        <v>711</v>
      </c>
      <c r="V210" s="152" t="s">
        <v>669</v>
      </c>
      <c r="W210" s="158">
        <v>1</v>
      </c>
      <c r="X210" s="158" t="s">
        <v>316</v>
      </c>
    </row>
    <row r="211" spans="2:24">
      <c r="B211" s="811"/>
      <c r="C211" s="814"/>
      <c r="D211" s="161">
        <v>5</v>
      </c>
      <c r="E211" s="152" t="s">
        <v>697</v>
      </c>
      <c r="F211" s="153">
        <v>325.97690000000006</v>
      </c>
      <c r="G211" s="152">
        <v>43.29</v>
      </c>
      <c r="H211" s="152">
        <v>43.48</v>
      </c>
      <c r="I211" s="162">
        <f t="shared" si="58"/>
        <v>1.0043890043890042</v>
      </c>
      <c r="J211" s="152">
        <v>1.8</v>
      </c>
      <c r="K211" s="162">
        <f t="shared" si="59"/>
        <v>4.1580041580041582E-2</v>
      </c>
      <c r="L211" s="153">
        <v>182.11</v>
      </c>
      <c r="M211" s="163">
        <f t="shared" si="60"/>
        <v>1.0459690459690458</v>
      </c>
      <c r="N211" s="153">
        <v>362.39889999999912</v>
      </c>
      <c r="O211" s="152">
        <v>1.79</v>
      </c>
      <c r="P211" s="154">
        <v>4.1349041349041347E-2</v>
      </c>
      <c r="Q211" s="360">
        <v>0.19999999999999485</v>
      </c>
      <c r="R211" s="154">
        <v>4.6200046200045013E-3</v>
      </c>
      <c r="S211" s="153">
        <v>36.421999999999066</v>
      </c>
      <c r="T211" s="152" t="s">
        <v>666</v>
      </c>
      <c r="U211" s="152" t="s">
        <v>428</v>
      </c>
      <c r="V211" s="152"/>
      <c r="W211" s="158">
        <v>1</v>
      </c>
      <c r="X211" s="158" t="s">
        <v>310</v>
      </c>
    </row>
    <row r="212" spans="2:24">
      <c r="B212" s="811"/>
      <c r="C212" s="814"/>
      <c r="D212" s="161">
        <v>6</v>
      </c>
      <c r="E212" s="152" t="s">
        <v>473</v>
      </c>
      <c r="F212" s="153">
        <v>318.8974</v>
      </c>
      <c r="G212" s="152">
        <v>354.28</v>
      </c>
      <c r="H212" s="152">
        <v>356.3</v>
      </c>
      <c r="I212" s="162">
        <f t="shared" si="58"/>
        <v>1.0057017048662076</v>
      </c>
      <c r="J212" s="152">
        <v>0</v>
      </c>
      <c r="K212" s="162">
        <f t="shared" si="59"/>
        <v>0</v>
      </c>
      <c r="L212" s="153">
        <v>157.87</v>
      </c>
      <c r="M212" s="163">
        <f t="shared" si="60"/>
        <v>1.0057017048662076</v>
      </c>
      <c r="N212" s="153">
        <v>318.89740000000609</v>
      </c>
      <c r="O212" s="152">
        <v>2.02</v>
      </c>
      <c r="P212" s="154">
        <v>5.7017048662075199E-3</v>
      </c>
      <c r="Q212" s="360">
        <v>3.8635761256955448E-14</v>
      </c>
      <c r="R212" s="154">
        <v>1.0905431087545289E-16</v>
      </c>
      <c r="S212" s="153">
        <v>6.0994276296355567E-12</v>
      </c>
      <c r="T212" s="152" t="s">
        <v>666</v>
      </c>
      <c r="U212" s="152" t="s">
        <v>428</v>
      </c>
      <c r="V212" s="152"/>
      <c r="W212" s="158">
        <v>1</v>
      </c>
      <c r="X212" s="158" t="s">
        <v>467</v>
      </c>
    </row>
    <row r="213" spans="2:24">
      <c r="B213" s="811"/>
      <c r="C213" s="814"/>
      <c r="D213" s="161">
        <v>7</v>
      </c>
      <c r="E213" s="152" t="s">
        <v>471</v>
      </c>
      <c r="F213" s="153">
        <v>313.19099999999997</v>
      </c>
      <c r="G213" s="152">
        <v>147.86000000000001</v>
      </c>
      <c r="H213" s="152">
        <v>141.76000000000002</v>
      </c>
      <c r="I213" s="162">
        <f t="shared" si="58"/>
        <v>0.95874475855539032</v>
      </c>
      <c r="J213" s="152">
        <v>8.65</v>
      </c>
      <c r="K213" s="162">
        <f t="shared" si="59"/>
        <v>5.850128499932368E-2</v>
      </c>
      <c r="L213" s="153">
        <v>122.82</v>
      </c>
      <c r="M213" s="163">
        <f t="shared" si="60"/>
        <v>1.0172460435547139</v>
      </c>
      <c r="N213" s="153">
        <v>313.1910000000014</v>
      </c>
      <c r="O213" s="152">
        <v>2.5499999999999998</v>
      </c>
      <c r="P213" s="154">
        <v>1.7246043554713916E-2</v>
      </c>
      <c r="Q213" s="360">
        <v>1.1546319456101628E-14</v>
      </c>
      <c r="R213" s="154">
        <v>7.8089540484929167E-17</v>
      </c>
      <c r="S213" s="153">
        <v>1.4181189555984018E-12</v>
      </c>
      <c r="T213" s="152" t="s">
        <v>666</v>
      </c>
      <c r="U213" s="152" t="s">
        <v>428</v>
      </c>
      <c r="V213" s="152"/>
      <c r="W213" s="158">
        <v>1</v>
      </c>
      <c r="X213" s="158" t="s">
        <v>470</v>
      </c>
    </row>
    <row r="214" spans="2:24">
      <c r="B214" s="811"/>
      <c r="C214" s="814"/>
      <c r="D214" s="161">
        <v>8</v>
      </c>
      <c r="E214" s="152" t="s">
        <v>468</v>
      </c>
      <c r="F214" s="153">
        <v>305.60579999999999</v>
      </c>
      <c r="G214" s="152">
        <v>26.12</v>
      </c>
      <c r="H214" s="152">
        <v>27.35</v>
      </c>
      <c r="I214" s="162">
        <f t="shared" si="58"/>
        <v>1.0470903522205206</v>
      </c>
      <c r="J214" s="152">
        <v>0</v>
      </c>
      <c r="K214" s="162">
        <f t="shared" si="59"/>
        <v>0</v>
      </c>
      <c r="L214" s="153">
        <v>248.46</v>
      </c>
      <c r="M214" s="163">
        <f t="shared" si="60"/>
        <v>1.0470903522205206</v>
      </c>
      <c r="N214" s="153">
        <v>305.6058000000001</v>
      </c>
      <c r="O214" s="152">
        <v>1.23</v>
      </c>
      <c r="P214" s="154">
        <v>4.7090352220520673E-2</v>
      </c>
      <c r="Q214" s="360">
        <v>0</v>
      </c>
      <c r="R214" s="154">
        <v>0</v>
      </c>
      <c r="S214" s="153">
        <v>0</v>
      </c>
      <c r="T214" s="152" t="s">
        <v>666</v>
      </c>
      <c r="U214" s="152" t="s">
        <v>428</v>
      </c>
      <c r="V214" s="152"/>
      <c r="W214" s="158">
        <v>1</v>
      </c>
      <c r="X214" s="158" t="s">
        <v>467</v>
      </c>
    </row>
    <row r="215" spans="2:24">
      <c r="B215" s="811"/>
      <c r="C215" s="814"/>
      <c r="D215" s="161">
        <v>9</v>
      </c>
      <c r="E215" s="152" t="s">
        <v>483</v>
      </c>
      <c r="F215" s="153">
        <v>297.60000000000002</v>
      </c>
      <c r="G215" s="152">
        <v>140</v>
      </c>
      <c r="H215" s="152">
        <v>143.44999999999999</v>
      </c>
      <c r="I215" s="162">
        <f t="shared" si="58"/>
        <v>1.024642857142857</v>
      </c>
      <c r="J215" s="152">
        <v>0</v>
      </c>
      <c r="K215" s="162">
        <f t="shared" si="59"/>
        <v>0</v>
      </c>
      <c r="L215" s="153">
        <v>96</v>
      </c>
      <c r="M215" s="163">
        <f t="shared" si="60"/>
        <v>1.024642857142857</v>
      </c>
      <c r="N215" s="153">
        <v>331.19999999999891</v>
      </c>
      <c r="O215" s="152">
        <v>3.1</v>
      </c>
      <c r="P215" s="154">
        <v>2.2142857142857145E-2</v>
      </c>
      <c r="Q215" s="360">
        <v>0.34999999999998854</v>
      </c>
      <c r="R215" s="154">
        <v>2.4999999999999181E-3</v>
      </c>
      <c r="S215" s="153">
        <v>33.5999999999989</v>
      </c>
      <c r="T215" s="152" t="s">
        <v>666</v>
      </c>
      <c r="U215" s="152" t="s">
        <v>478</v>
      </c>
      <c r="V215" s="152"/>
      <c r="W215" s="158">
        <v>1</v>
      </c>
      <c r="X215" s="158" t="s">
        <v>306</v>
      </c>
    </row>
    <row r="216" spans="2:24">
      <c r="B216" s="812"/>
      <c r="C216" s="815"/>
      <c r="D216" s="161">
        <v>10</v>
      </c>
      <c r="E216" s="152" t="s">
        <v>673</v>
      </c>
      <c r="F216" s="153">
        <v>297.51300000000003</v>
      </c>
      <c r="G216" s="152">
        <v>52.68</v>
      </c>
      <c r="H216" s="152">
        <v>54.4</v>
      </c>
      <c r="I216" s="162">
        <f t="shared" si="58"/>
        <v>1.0326499620349279</v>
      </c>
      <c r="J216" s="152">
        <v>0</v>
      </c>
      <c r="K216" s="162">
        <f t="shared" si="59"/>
        <v>0</v>
      </c>
      <c r="L216" s="153">
        <v>183.65</v>
      </c>
      <c r="M216" s="163">
        <f t="shared" si="60"/>
        <v>1.0326499620349279</v>
      </c>
      <c r="N216" s="153">
        <v>315.87799999999982</v>
      </c>
      <c r="O216" s="152">
        <v>1.62</v>
      </c>
      <c r="P216" s="154">
        <v>3.0751708428246014E-2</v>
      </c>
      <c r="Q216" s="360">
        <v>9.9999999999998757E-2</v>
      </c>
      <c r="R216" s="154">
        <v>1.898253606681829E-3</v>
      </c>
      <c r="S216" s="153">
        <v>18.364999999999771</v>
      </c>
      <c r="T216" s="152" t="s">
        <v>666</v>
      </c>
      <c r="U216" s="152" t="s">
        <v>428</v>
      </c>
      <c r="V216" s="152"/>
      <c r="W216" s="158">
        <v>1</v>
      </c>
      <c r="X216" s="158" t="s">
        <v>298</v>
      </c>
    </row>
    <row r="217" spans="2:24">
      <c r="B217" s="810">
        <f t="shared" ref="B217:B257" si="63">B207+1</f>
        <v>45951</v>
      </c>
      <c r="C217" s="813" t="str">
        <f t="shared" ref="C217" si="64">CHOOSE(WEEKDAY(B217,2),"一","二","三","四","五","六","日")</f>
        <v>二</v>
      </c>
      <c r="D217" s="161">
        <v>1</v>
      </c>
      <c r="E217" s="152" t="s">
        <v>502</v>
      </c>
      <c r="F217" s="153">
        <v>836.31240000000003</v>
      </c>
      <c r="G217" s="152">
        <v>123.78</v>
      </c>
      <c r="H217" s="152">
        <v>123.74</v>
      </c>
      <c r="I217" s="162">
        <f t="shared" si="58"/>
        <v>0.99967684601712714</v>
      </c>
      <c r="J217" s="152">
        <v>2</v>
      </c>
      <c r="K217" s="162">
        <f t="shared" si="59"/>
        <v>1.6157699143641947E-2</v>
      </c>
      <c r="L217" s="153">
        <v>426.69</v>
      </c>
      <c r="M217" s="163">
        <f t="shared" si="60"/>
        <v>1.0158345451607691</v>
      </c>
      <c r="N217" s="153">
        <v>836.3123999999973</v>
      </c>
      <c r="O217" s="152">
        <v>1.96</v>
      </c>
      <c r="P217" s="154">
        <v>1.5834545160769105E-2</v>
      </c>
      <c r="Q217" s="360">
        <v>-6.2172489379008766E-15</v>
      </c>
      <c r="R217" s="154">
        <v>-5.0228218919864894E-17</v>
      </c>
      <c r="S217" s="153">
        <v>-2.652837949312925E-12</v>
      </c>
      <c r="T217" s="152" t="s">
        <v>666</v>
      </c>
      <c r="U217" s="152" t="s">
        <v>428</v>
      </c>
      <c r="V217" s="152"/>
      <c r="W217" s="158">
        <v>1</v>
      </c>
      <c r="X217" s="158" t="s">
        <v>501</v>
      </c>
    </row>
    <row r="218" spans="2:24">
      <c r="B218" s="811"/>
      <c r="C218" s="814"/>
      <c r="D218" s="161">
        <v>2</v>
      </c>
      <c r="E218" s="152" t="s">
        <v>471</v>
      </c>
      <c r="F218" s="153">
        <v>789.73259999999993</v>
      </c>
      <c r="G218" s="152">
        <v>131.82</v>
      </c>
      <c r="H218" s="152">
        <v>138.25</v>
      </c>
      <c r="I218" s="162">
        <f t="shared" si="58"/>
        <v>1.048778637536034</v>
      </c>
      <c r="J218" s="152">
        <v>0</v>
      </c>
      <c r="K218" s="162">
        <f t="shared" si="59"/>
        <v>0</v>
      </c>
      <c r="L218" s="153">
        <v>122.82</v>
      </c>
      <c r="M218" s="163">
        <f t="shared" si="60"/>
        <v>1.048778637536034</v>
      </c>
      <c r="N218" s="153">
        <v>789.73260000000084</v>
      </c>
      <c r="O218" s="152">
        <v>6.43</v>
      </c>
      <c r="P218" s="154">
        <v>4.8778637536033988E-2</v>
      </c>
      <c r="Q218" s="360">
        <v>7.1054273576010019E-15</v>
      </c>
      <c r="R218" s="154">
        <v>5.3902498540441527E-17</v>
      </c>
      <c r="S218" s="153">
        <v>8.72688588060555E-13</v>
      </c>
      <c r="T218" s="152" t="s">
        <v>666</v>
      </c>
      <c r="U218" s="152" t="s">
        <v>428</v>
      </c>
      <c r="V218" s="152"/>
      <c r="W218" s="158">
        <v>1</v>
      </c>
      <c r="X218" s="158" t="s">
        <v>470</v>
      </c>
    </row>
    <row r="219" spans="2:24">
      <c r="B219" s="811"/>
      <c r="C219" s="814"/>
      <c r="D219" s="161">
        <v>3</v>
      </c>
      <c r="E219" s="152" t="s">
        <v>488</v>
      </c>
      <c r="F219" s="153">
        <v>633.44999999999993</v>
      </c>
      <c r="G219" s="152">
        <v>3785</v>
      </c>
      <c r="H219" s="152">
        <v>3726</v>
      </c>
      <c r="I219" s="162">
        <f t="shared" si="58"/>
        <v>0.9844121532364597</v>
      </c>
      <c r="J219" s="152">
        <v>100</v>
      </c>
      <c r="K219" s="162">
        <f t="shared" si="59"/>
        <v>2.6420079260237782E-2</v>
      </c>
      <c r="L219" s="153">
        <v>15.45</v>
      </c>
      <c r="M219" s="163">
        <f t="shared" si="60"/>
        <v>1.0108322324966974</v>
      </c>
      <c r="N219" s="153">
        <v>633.44999999999993</v>
      </c>
      <c r="O219" s="152">
        <v>41</v>
      </c>
      <c r="P219" s="154">
        <v>1.0832232496697489E-2</v>
      </c>
      <c r="Q219" s="360">
        <v>0</v>
      </c>
      <c r="R219" s="154">
        <v>0</v>
      </c>
      <c r="S219" s="153">
        <v>0</v>
      </c>
      <c r="T219" s="152" t="s">
        <v>666</v>
      </c>
      <c r="U219" s="152" t="s">
        <v>487</v>
      </c>
      <c r="V219" s="152" t="s">
        <v>667</v>
      </c>
      <c r="W219" s="158">
        <v>1</v>
      </c>
      <c r="X219" s="158" t="s">
        <v>182</v>
      </c>
    </row>
    <row r="220" spans="2:24">
      <c r="B220" s="811"/>
      <c r="C220" s="814"/>
      <c r="D220" s="161">
        <v>4</v>
      </c>
      <c r="E220" s="152" t="s">
        <v>684</v>
      </c>
      <c r="F220" s="153">
        <v>593.82399999999996</v>
      </c>
      <c r="G220" s="152">
        <v>78.92</v>
      </c>
      <c r="H220" s="152">
        <v>79.319999999999993</v>
      </c>
      <c r="I220" s="162">
        <f t="shared" si="58"/>
        <v>1.005068423720223</v>
      </c>
      <c r="J220" s="152">
        <v>2.1</v>
      </c>
      <c r="K220" s="162">
        <f t="shared" si="59"/>
        <v>2.6609224531170806E-2</v>
      </c>
      <c r="L220" s="153">
        <v>371.14</v>
      </c>
      <c r="M220" s="163">
        <f t="shared" si="60"/>
        <v>1.0316776482513936</v>
      </c>
      <c r="N220" s="153">
        <v>927.84999999999468</v>
      </c>
      <c r="O220" s="152">
        <v>1.6</v>
      </c>
      <c r="P220" s="154">
        <v>2.0273694880892042E-2</v>
      </c>
      <c r="Q220" s="360">
        <v>0.8999999999999857</v>
      </c>
      <c r="R220" s="154">
        <v>1.1403953370501593E-2</v>
      </c>
      <c r="S220" s="153">
        <v>334.02599999999467</v>
      </c>
      <c r="T220" s="152" t="s">
        <v>666</v>
      </c>
      <c r="U220" s="152" t="s">
        <v>428</v>
      </c>
      <c r="V220" s="152"/>
      <c r="W220" s="158">
        <v>1</v>
      </c>
      <c r="X220" s="158" t="s">
        <v>467</v>
      </c>
    </row>
    <row r="221" spans="2:24">
      <c r="B221" s="811"/>
      <c r="C221" s="814"/>
      <c r="D221" s="161">
        <v>5</v>
      </c>
      <c r="E221" s="152" t="s">
        <v>475</v>
      </c>
      <c r="F221" s="153">
        <v>577.4276000000001</v>
      </c>
      <c r="G221" s="152">
        <v>56.5</v>
      </c>
      <c r="H221" s="152">
        <v>59.24</v>
      </c>
      <c r="I221" s="162">
        <f t="shared" si="58"/>
        <v>1.048495575221239</v>
      </c>
      <c r="J221" s="152">
        <v>0</v>
      </c>
      <c r="K221" s="162">
        <f t="shared" si="59"/>
        <v>0</v>
      </c>
      <c r="L221" s="153">
        <v>210.74</v>
      </c>
      <c r="M221" s="163">
        <f t="shared" si="60"/>
        <v>1.048495575221239</v>
      </c>
      <c r="N221" s="153">
        <v>577.42760000000044</v>
      </c>
      <c r="O221" s="152">
        <v>2.74</v>
      </c>
      <c r="P221" s="154">
        <v>4.8495575221238943E-2</v>
      </c>
      <c r="Q221" s="360">
        <v>0</v>
      </c>
      <c r="R221" s="154">
        <v>0</v>
      </c>
      <c r="S221" s="153">
        <v>0</v>
      </c>
      <c r="T221" s="152" t="s">
        <v>666</v>
      </c>
      <c r="U221" s="152" t="s">
        <v>428</v>
      </c>
      <c r="V221" s="152"/>
      <c r="W221" s="158">
        <v>1</v>
      </c>
      <c r="X221" s="158" t="s">
        <v>346</v>
      </c>
    </row>
    <row r="222" spans="2:24">
      <c r="B222" s="811"/>
      <c r="C222" s="814"/>
      <c r="D222" s="161">
        <v>6</v>
      </c>
      <c r="E222" s="152" t="s">
        <v>548</v>
      </c>
      <c r="F222" s="153">
        <v>507.84</v>
      </c>
      <c r="G222" s="152">
        <v>42.31</v>
      </c>
      <c r="H222" s="152">
        <v>44.31</v>
      </c>
      <c r="I222" s="162">
        <f t="shared" si="58"/>
        <v>1.047270148900969</v>
      </c>
      <c r="J222" s="152">
        <v>0</v>
      </c>
      <c r="K222" s="162">
        <f t="shared" si="59"/>
        <v>0</v>
      </c>
      <c r="L222" s="153">
        <v>253.92</v>
      </c>
      <c r="M222" s="163">
        <f t="shared" si="60"/>
        <v>1.047270148900969</v>
      </c>
      <c r="N222" s="153">
        <v>507.84</v>
      </c>
      <c r="O222" s="152">
        <v>2</v>
      </c>
      <c r="P222" s="154">
        <v>4.7270148900969033E-2</v>
      </c>
      <c r="Q222" s="360">
        <v>0</v>
      </c>
      <c r="R222" s="154">
        <v>0</v>
      </c>
      <c r="S222" s="153">
        <v>0</v>
      </c>
      <c r="T222" s="152" t="s">
        <v>666</v>
      </c>
      <c r="U222" s="152" t="s">
        <v>428</v>
      </c>
      <c r="V222" s="152"/>
      <c r="W222" s="158">
        <v>1</v>
      </c>
      <c r="X222" s="158" t="s">
        <v>298</v>
      </c>
    </row>
    <row r="223" spans="2:24">
      <c r="B223" s="811"/>
      <c r="C223" s="814"/>
      <c r="D223" s="161">
        <v>7</v>
      </c>
      <c r="E223" s="152" t="s">
        <v>550</v>
      </c>
      <c r="F223" s="153">
        <v>375.42549999999994</v>
      </c>
      <c r="G223" s="152">
        <v>113.11</v>
      </c>
      <c r="H223" s="152">
        <v>115.85</v>
      </c>
      <c r="I223" s="162">
        <f t="shared" si="58"/>
        <v>1.0242242065246221</v>
      </c>
      <c r="J223" s="152">
        <v>0</v>
      </c>
      <c r="K223" s="162">
        <f t="shared" si="59"/>
        <v>0</v>
      </c>
      <c r="L223" s="153">
        <v>141.66999999999999</v>
      </c>
      <c r="M223" s="163">
        <f t="shared" si="60"/>
        <v>1.0242242065246221</v>
      </c>
      <c r="N223" s="153">
        <v>388.17579999999924</v>
      </c>
      <c r="O223" s="152">
        <v>2.65</v>
      </c>
      <c r="P223" s="154">
        <v>2.3428520908849792E-2</v>
      </c>
      <c r="Q223" s="360">
        <v>8.9999999999994973E-2</v>
      </c>
      <c r="R223" s="154">
        <v>7.956856157722127E-4</v>
      </c>
      <c r="S223" s="153">
        <v>12.750299999999287</v>
      </c>
      <c r="T223" s="152" t="s">
        <v>666</v>
      </c>
      <c r="U223" s="152" t="s">
        <v>428</v>
      </c>
      <c r="V223" s="152"/>
      <c r="W223" s="158">
        <v>1</v>
      </c>
      <c r="X223" s="158" t="s">
        <v>272</v>
      </c>
    </row>
    <row r="224" spans="2:24">
      <c r="B224" s="811"/>
      <c r="C224" s="814"/>
      <c r="D224" s="161">
        <v>8</v>
      </c>
      <c r="E224" s="152" t="s">
        <v>468</v>
      </c>
      <c r="F224" s="153">
        <v>315.54419999999999</v>
      </c>
      <c r="G224" s="152">
        <v>26.31</v>
      </c>
      <c r="H224" s="152">
        <v>27.58</v>
      </c>
      <c r="I224" s="162">
        <f t="shared" si="58"/>
        <v>1.0482706195362981</v>
      </c>
      <c r="J224" s="152">
        <v>0</v>
      </c>
      <c r="K224" s="162">
        <f t="shared" si="59"/>
        <v>0</v>
      </c>
      <c r="L224" s="153">
        <v>248.46</v>
      </c>
      <c r="M224" s="163">
        <f t="shared" si="60"/>
        <v>1.0482706195362981</v>
      </c>
      <c r="N224" s="153">
        <v>315.54419999999993</v>
      </c>
      <c r="O224" s="152">
        <v>1.27</v>
      </c>
      <c r="P224" s="154">
        <v>4.8270619536297986E-2</v>
      </c>
      <c r="Q224" s="360">
        <v>0</v>
      </c>
      <c r="R224" s="154">
        <v>0</v>
      </c>
      <c r="S224" s="153">
        <v>0</v>
      </c>
      <c r="T224" s="152" t="s">
        <v>666</v>
      </c>
      <c r="U224" s="152" t="s">
        <v>428</v>
      </c>
      <c r="V224" s="152"/>
      <c r="W224" s="158">
        <v>1</v>
      </c>
      <c r="X224" s="158" t="s">
        <v>467</v>
      </c>
    </row>
    <row r="225" spans="2:24">
      <c r="B225" s="811"/>
      <c r="C225" s="814"/>
      <c r="D225" s="161">
        <v>9</v>
      </c>
      <c r="E225" s="152" t="s">
        <v>697</v>
      </c>
      <c r="F225" s="153">
        <v>309.58699999999999</v>
      </c>
      <c r="G225" s="152">
        <v>39.74</v>
      </c>
      <c r="H225" s="152">
        <v>41.54</v>
      </c>
      <c r="I225" s="162">
        <f t="shared" si="58"/>
        <v>1.0452944136889784</v>
      </c>
      <c r="J225" s="152">
        <v>0</v>
      </c>
      <c r="K225" s="162">
        <f t="shared" si="59"/>
        <v>0</v>
      </c>
      <c r="L225" s="153">
        <v>182.11</v>
      </c>
      <c r="M225" s="163">
        <f t="shared" si="60"/>
        <v>1.0452944136889784</v>
      </c>
      <c r="N225" s="153">
        <v>327.79799999999949</v>
      </c>
      <c r="O225" s="152">
        <v>1.7</v>
      </c>
      <c r="P225" s="154">
        <v>4.2778057372924005E-2</v>
      </c>
      <c r="Q225" s="360">
        <v>9.9999999999997202E-2</v>
      </c>
      <c r="R225" s="154">
        <v>2.516356316054283E-3</v>
      </c>
      <c r="S225" s="153">
        <v>18.21099999999949</v>
      </c>
      <c r="T225" s="152" t="s">
        <v>666</v>
      </c>
      <c r="U225" s="152" t="s">
        <v>428</v>
      </c>
      <c r="V225" s="152"/>
      <c r="W225" s="158">
        <v>1</v>
      </c>
      <c r="X225" s="158" t="s">
        <v>310</v>
      </c>
    </row>
    <row r="226" spans="2:24">
      <c r="B226" s="812"/>
      <c r="C226" s="815"/>
      <c r="D226" s="161">
        <v>10</v>
      </c>
      <c r="E226" s="152" t="s">
        <v>465</v>
      </c>
      <c r="F226" s="153">
        <v>306.89999999999998</v>
      </c>
      <c r="G226" s="152">
        <v>8441</v>
      </c>
      <c r="H226" s="152">
        <v>8463</v>
      </c>
      <c r="I226" s="162">
        <f t="shared" si="58"/>
        <v>1.0026063262646605</v>
      </c>
      <c r="J226" s="152">
        <v>0</v>
      </c>
      <c r="K226" s="162">
        <f t="shared" si="59"/>
        <v>0</v>
      </c>
      <c r="L226" s="153">
        <v>13.95</v>
      </c>
      <c r="M226" s="163">
        <f t="shared" si="60"/>
        <v>1.0026063262646605</v>
      </c>
      <c r="N226" s="153">
        <v>306.89999999999998</v>
      </c>
      <c r="O226" s="152">
        <v>22</v>
      </c>
      <c r="P226" s="154">
        <v>2.6063262646605851E-3</v>
      </c>
      <c r="Q226" s="360">
        <v>0</v>
      </c>
      <c r="R226" s="154">
        <v>0</v>
      </c>
      <c r="S226" s="153">
        <v>0</v>
      </c>
      <c r="T226" s="152" t="s">
        <v>666</v>
      </c>
      <c r="U226" s="152" t="s">
        <v>711</v>
      </c>
      <c r="V226" s="152" t="s">
        <v>669</v>
      </c>
      <c r="W226" s="158">
        <v>1</v>
      </c>
      <c r="X226" s="158" t="s">
        <v>316</v>
      </c>
    </row>
    <row r="227" spans="2:24">
      <c r="B227" s="810">
        <f t="shared" ref="B227:B267" si="65">B217+1</f>
        <v>45952</v>
      </c>
      <c r="C227" s="813" t="str">
        <f t="shared" ref="C227" si="66">CHOOSE(WEEKDAY(B227,2),"一","二","三","四","五","六","日")</f>
        <v>三</v>
      </c>
      <c r="D227" s="161">
        <v>1</v>
      </c>
      <c r="E227" s="152" t="s">
        <v>488</v>
      </c>
      <c r="F227" s="153">
        <v>1158.75</v>
      </c>
      <c r="G227" s="152">
        <v>3689</v>
      </c>
      <c r="H227" s="152">
        <v>3764</v>
      </c>
      <c r="I227" s="162">
        <f t="shared" si="58"/>
        <v>1.0203307129303334</v>
      </c>
      <c r="J227" s="152">
        <v>0</v>
      </c>
      <c r="K227" s="162">
        <f t="shared" si="59"/>
        <v>0</v>
      </c>
      <c r="L227" s="153">
        <v>15.45</v>
      </c>
      <c r="M227" s="163">
        <f t="shared" si="60"/>
        <v>1.0203307129303334</v>
      </c>
      <c r="N227" s="153">
        <v>1158.75</v>
      </c>
      <c r="O227" s="152">
        <v>75</v>
      </c>
      <c r="P227" s="154">
        <v>2.0330712930333422E-2</v>
      </c>
      <c r="Q227" s="360">
        <v>0</v>
      </c>
      <c r="R227" s="154">
        <v>0</v>
      </c>
      <c r="S227" s="153">
        <v>0</v>
      </c>
      <c r="T227" s="152" t="s">
        <v>666</v>
      </c>
      <c r="U227" s="152" t="s">
        <v>487</v>
      </c>
      <c r="V227" s="152" t="s">
        <v>667</v>
      </c>
      <c r="W227" s="158">
        <v>1</v>
      </c>
      <c r="X227" s="158" t="s">
        <v>182</v>
      </c>
    </row>
    <row r="228" spans="2:24">
      <c r="B228" s="811"/>
      <c r="C228" s="814"/>
      <c r="D228" s="161">
        <v>2</v>
      </c>
      <c r="E228" s="152" t="s">
        <v>479</v>
      </c>
      <c r="F228" s="153">
        <v>442.29</v>
      </c>
      <c r="G228" s="152">
        <v>906.5</v>
      </c>
      <c r="H228" s="152">
        <v>908.57</v>
      </c>
      <c r="I228" s="162">
        <f t="shared" si="58"/>
        <v>1.0022835079977939</v>
      </c>
      <c r="J228" s="152">
        <v>20.9</v>
      </c>
      <c r="K228" s="162">
        <f t="shared" si="59"/>
        <v>2.3055708769994483E-2</v>
      </c>
      <c r="L228" s="153">
        <v>147.43</v>
      </c>
      <c r="M228" s="163">
        <f t="shared" si="60"/>
        <v>1.0253392167677882</v>
      </c>
      <c r="N228" s="153">
        <v>3386.4671000000044</v>
      </c>
      <c r="O228" s="152">
        <v>3</v>
      </c>
      <c r="P228" s="154">
        <v>3.3094318808604521E-3</v>
      </c>
      <c r="Q228" s="360">
        <v>19.970000000000027</v>
      </c>
      <c r="R228" s="154">
        <v>2.2029784886927774E-2</v>
      </c>
      <c r="S228" s="153">
        <v>2944.177100000004</v>
      </c>
      <c r="T228" s="152" t="s">
        <v>666</v>
      </c>
      <c r="U228" s="152" t="s">
        <v>478</v>
      </c>
      <c r="V228" s="152" t="s">
        <v>678</v>
      </c>
      <c r="W228" s="158">
        <v>1</v>
      </c>
      <c r="X228" s="158" t="s">
        <v>467</v>
      </c>
    </row>
    <row r="229" spans="2:24">
      <c r="B229" s="811"/>
      <c r="C229" s="814"/>
      <c r="D229" s="161">
        <v>3</v>
      </c>
      <c r="E229" s="152" t="s">
        <v>475</v>
      </c>
      <c r="F229" s="153">
        <v>427.80219999999997</v>
      </c>
      <c r="G229" s="152">
        <v>52.87</v>
      </c>
      <c r="H229" s="152">
        <v>55.4</v>
      </c>
      <c r="I229" s="162">
        <f t="shared" si="58"/>
        <v>1.0478532248912427</v>
      </c>
      <c r="J229" s="152">
        <v>0</v>
      </c>
      <c r="K229" s="162">
        <f t="shared" si="59"/>
        <v>0</v>
      </c>
      <c r="L229" s="153">
        <v>210.74</v>
      </c>
      <c r="M229" s="163">
        <f t="shared" si="60"/>
        <v>1.0478532248912427</v>
      </c>
      <c r="N229" s="153">
        <v>533.17220000000032</v>
      </c>
      <c r="O229" s="152">
        <v>2.0299999999999998</v>
      </c>
      <c r="P229" s="154">
        <v>3.839606582182712E-2</v>
      </c>
      <c r="Q229" s="360">
        <v>0.50000000000000133</v>
      </c>
      <c r="R229" s="154">
        <v>9.4571590694155737E-3</v>
      </c>
      <c r="S229" s="153">
        <v>105.37000000000029</v>
      </c>
      <c r="T229" s="152" t="s">
        <v>666</v>
      </c>
      <c r="U229" s="152" t="s">
        <v>428</v>
      </c>
      <c r="V229" s="152"/>
      <c r="W229" s="158">
        <v>1</v>
      </c>
      <c r="X229" s="158" t="s">
        <v>346</v>
      </c>
    </row>
    <row r="230" spans="2:24">
      <c r="B230" s="811"/>
      <c r="C230" s="814"/>
      <c r="D230" s="161">
        <v>4</v>
      </c>
      <c r="E230" s="152" t="s">
        <v>465</v>
      </c>
      <c r="F230" s="153">
        <v>418.5</v>
      </c>
      <c r="G230" s="152">
        <v>7284</v>
      </c>
      <c r="H230" s="152">
        <v>7014</v>
      </c>
      <c r="I230" s="162">
        <f t="shared" si="58"/>
        <v>0.96293245469522237</v>
      </c>
      <c r="J230" s="152">
        <v>300</v>
      </c>
      <c r="K230" s="162">
        <f t="shared" si="59"/>
        <v>4.118616144975288E-2</v>
      </c>
      <c r="L230" s="153">
        <v>13.95</v>
      </c>
      <c r="M230" s="163">
        <f t="shared" si="60"/>
        <v>1.0041186161449753</v>
      </c>
      <c r="N230" s="153">
        <v>418.5</v>
      </c>
      <c r="O230" s="152">
        <v>30</v>
      </c>
      <c r="P230" s="154">
        <v>4.1186161449752881E-3</v>
      </c>
      <c r="Q230" s="360">
        <v>0</v>
      </c>
      <c r="R230" s="154">
        <v>0</v>
      </c>
      <c r="S230" s="153">
        <v>0</v>
      </c>
      <c r="T230" s="152" t="s">
        <v>666</v>
      </c>
      <c r="U230" s="152" t="s">
        <v>711</v>
      </c>
      <c r="V230" s="152" t="s">
        <v>669</v>
      </c>
      <c r="W230" s="158">
        <v>1</v>
      </c>
      <c r="X230" s="158" t="s">
        <v>316</v>
      </c>
    </row>
    <row r="231" spans="2:24">
      <c r="B231" s="811"/>
      <c r="C231" s="814"/>
      <c r="D231" s="161">
        <v>5</v>
      </c>
      <c r="E231" s="152" t="s">
        <v>548</v>
      </c>
      <c r="F231" s="153">
        <v>380.88</v>
      </c>
      <c r="G231" s="152">
        <v>39.82</v>
      </c>
      <c r="H231" s="152">
        <v>41.32</v>
      </c>
      <c r="I231" s="162">
        <f t="shared" si="58"/>
        <v>1.0376695128076343</v>
      </c>
      <c r="J231" s="152">
        <v>0</v>
      </c>
      <c r="K231" s="162">
        <f t="shared" si="59"/>
        <v>0</v>
      </c>
      <c r="L231" s="153">
        <v>253.92</v>
      </c>
      <c r="M231" s="163">
        <f t="shared" si="60"/>
        <v>1.0376695128076343</v>
      </c>
      <c r="N231" s="153">
        <v>380.88</v>
      </c>
      <c r="O231" s="152">
        <v>1.5</v>
      </c>
      <c r="P231" s="154">
        <v>3.7669512807634357E-2</v>
      </c>
      <c r="Q231" s="360">
        <v>0</v>
      </c>
      <c r="R231" s="154">
        <v>0</v>
      </c>
      <c r="S231" s="153">
        <v>0</v>
      </c>
      <c r="T231" s="152" t="s">
        <v>666</v>
      </c>
      <c r="U231" s="152" t="s">
        <v>428</v>
      </c>
      <c r="V231" s="152"/>
      <c r="W231" s="158">
        <v>1</v>
      </c>
      <c r="X231" s="158" t="s">
        <v>298</v>
      </c>
    </row>
    <row r="232" spans="2:24">
      <c r="B232" s="811"/>
      <c r="C232" s="814"/>
      <c r="D232" s="161">
        <v>6</v>
      </c>
      <c r="E232" s="152" t="s">
        <v>499</v>
      </c>
      <c r="F232" s="153">
        <v>368.82299999999998</v>
      </c>
      <c r="G232" s="152">
        <v>983.34</v>
      </c>
      <c r="H232" s="152">
        <v>991.36</v>
      </c>
      <c r="I232" s="162">
        <f t="shared" si="58"/>
        <v>1.0081558769093091</v>
      </c>
      <c r="J232" s="152">
        <v>20.25</v>
      </c>
      <c r="K232" s="162">
        <f t="shared" si="59"/>
        <v>2.059308072487644E-2</v>
      </c>
      <c r="L232" s="153">
        <v>94.57</v>
      </c>
      <c r="M232" s="163">
        <f t="shared" si="60"/>
        <v>1.0287489576341855</v>
      </c>
      <c r="N232" s="153">
        <v>2673.4938999999981</v>
      </c>
      <c r="O232" s="152">
        <v>3.9</v>
      </c>
      <c r="P232" s="154">
        <v>3.9660748062724993E-3</v>
      </c>
      <c r="Q232" s="360">
        <v>24.369999999999983</v>
      </c>
      <c r="R232" s="154">
        <v>2.4782882827913012E-2</v>
      </c>
      <c r="S232" s="153">
        <v>2304.6708999999983</v>
      </c>
      <c r="T232" s="152" t="s">
        <v>666</v>
      </c>
      <c r="U232" s="152" t="s">
        <v>428</v>
      </c>
      <c r="V232" s="152"/>
      <c r="W232" s="158">
        <v>1</v>
      </c>
      <c r="X232" s="158" t="s">
        <v>316</v>
      </c>
    </row>
    <row r="233" spans="2:24">
      <c r="B233" s="811"/>
      <c r="C233" s="814"/>
      <c r="D233" s="161">
        <v>7</v>
      </c>
      <c r="E233" s="152" t="s">
        <v>715</v>
      </c>
      <c r="F233" s="153">
        <v>312.33780000000002</v>
      </c>
      <c r="G233" s="152">
        <v>696.24</v>
      </c>
      <c r="H233" s="152">
        <v>692.97</v>
      </c>
      <c r="I233" s="162">
        <f t="shared" si="58"/>
        <v>0.99530334367459494</v>
      </c>
      <c r="J233" s="152">
        <v>9.84</v>
      </c>
      <c r="K233" s="162">
        <f t="shared" si="59"/>
        <v>1.4133057566356428E-2</v>
      </c>
      <c r="L233" s="153">
        <v>47.54</v>
      </c>
      <c r="M233" s="163">
        <f t="shared" si="60"/>
        <v>1.0094364012409516</v>
      </c>
      <c r="N233" s="153">
        <v>312.33780000000235</v>
      </c>
      <c r="O233" s="152">
        <v>6.57</v>
      </c>
      <c r="P233" s="154">
        <v>9.4364012409513965E-3</v>
      </c>
      <c r="Q233" s="360">
        <v>4.9737991503207013E-14</v>
      </c>
      <c r="R233" s="154">
        <v>7.1437997677822325E-17</v>
      </c>
      <c r="S233" s="153">
        <v>2.3645441160624612E-12</v>
      </c>
      <c r="T233" s="152" t="s">
        <v>666</v>
      </c>
      <c r="U233" s="152" t="s">
        <v>428</v>
      </c>
      <c r="V233" s="152"/>
      <c r="W233" s="158">
        <v>1</v>
      </c>
      <c r="X233" s="158" t="s">
        <v>467</v>
      </c>
    </row>
    <row r="234" spans="2:24">
      <c r="B234" s="811"/>
      <c r="C234" s="814"/>
      <c r="D234" s="161">
        <v>8</v>
      </c>
      <c r="E234" s="152" t="s">
        <v>473</v>
      </c>
      <c r="F234" s="153">
        <v>301.5317</v>
      </c>
      <c r="G234" s="152">
        <v>318.29000000000002</v>
      </c>
      <c r="H234" s="152">
        <v>320.2</v>
      </c>
      <c r="I234" s="162">
        <f t="shared" si="58"/>
        <v>1.0060008168651229</v>
      </c>
      <c r="J234" s="152">
        <v>0</v>
      </c>
      <c r="K234" s="162">
        <f t="shared" si="59"/>
        <v>0</v>
      </c>
      <c r="L234" s="153">
        <v>157.87</v>
      </c>
      <c r="M234" s="163">
        <f t="shared" si="60"/>
        <v>1.0060008168651229</v>
      </c>
      <c r="N234" s="153">
        <v>301.531699999995</v>
      </c>
      <c r="O234" s="152">
        <v>1.91</v>
      </c>
      <c r="P234" s="154">
        <v>6.0008168651230001E-3</v>
      </c>
      <c r="Q234" s="360">
        <v>-3.1752378504279477E-14</v>
      </c>
      <c r="R234" s="154">
        <v>-9.9759271432591275E-17</v>
      </c>
      <c r="S234" s="153">
        <v>-5.012747994470601E-12</v>
      </c>
      <c r="T234" s="152" t="s">
        <v>666</v>
      </c>
      <c r="U234" s="152" t="s">
        <v>428</v>
      </c>
      <c r="V234" s="152"/>
      <c r="W234" s="158">
        <v>1</v>
      </c>
      <c r="X234" s="158" t="s">
        <v>467</v>
      </c>
    </row>
    <row r="235" spans="2:24">
      <c r="B235" s="811"/>
      <c r="C235" s="814"/>
      <c r="D235" s="161">
        <v>9</v>
      </c>
      <c r="E235" s="152" t="s">
        <v>507</v>
      </c>
      <c r="F235" s="153">
        <v>297.00060000000002</v>
      </c>
      <c r="G235" s="152">
        <v>2891.43</v>
      </c>
      <c r="H235" s="152">
        <v>2869.7</v>
      </c>
      <c r="I235" s="162">
        <f t="shared" si="58"/>
        <v>0.99248468750756547</v>
      </c>
      <c r="J235" s="152">
        <v>45.15</v>
      </c>
      <c r="K235" s="162">
        <f t="shared" si="59"/>
        <v>1.5615110862099376E-2</v>
      </c>
      <c r="L235" s="153">
        <v>39.39</v>
      </c>
      <c r="M235" s="163">
        <f t="shared" si="60"/>
        <v>1.0080997983696649</v>
      </c>
      <c r="N235" s="153">
        <v>922.5138000000029</v>
      </c>
      <c r="O235" s="152">
        <v>7.54</v>
      </c>
      <c r="P235" s="154">
        <v>2.6077062214890211E-3</v>
      </c>
      <c r="Q235" s="360">
        <v>15.880000000000074</v>
      </c>
      <c r="R235" s="154">
        <v>5.4920921481758419E-3</v>
      </c>
      <c r="S235" s="153">
        <v>625.51320000000294</v>
      </c>
      <c r="T235" s="152" t="s">
        <v>666</v>
      </c>
      <c r="U235" s="152" t="s">
        <v>428</v>
      </c>
      <c r="V235" s="152"/>
      <c r="W235" s="158">
        <v>1</v>
      </c>
      <c r="X235" s="158" t="s">
        <v>467</v>
      </c>
    </row>
    <row r="236" spans="2:24">
      <c r="B236" s="812"/>
      <c r="C236" s="815"/>
      <c r="D236" s="161">
        <v>10</v>
      </c>
      <c r="E236" s="152" t="s">
        <v>468</v>
      </c>
      <c r="F236" s="153">
        <v>295.66739999999999</v>
      </c>
      <c r="G236" s="152">
        <v>27.08</v>
      </c>
      <c r="H236" s="152">
        <v>28.27</v>
      </c>
      <c r="I236" s="162">
        <f t="shared" si="58"/>
        <v>1.0439438700147712</v>
      </c>
      <c r="J236" s="152">
        <v>0</v>
      </c>
      <c r="K236" s="162">
        <f t="shared" si="59"/>
        <v>0</v>
      </c>
      <c r="L236" s="153">
        <v>248.46</v>
      </c>
      <c r="M236" s="163">
        <f t="shared" si="60"/>
        <v>1.0439438700147712</v>
      </c>
      <c r="N236" s="153">
        <v>295.66740000000033</v>
      </c>
      <c r="O236" s="152">
        <v>1.19</v>
      </c>
      <c r="P236" s="154">
        <v>4.3943870014771048E-2</v>
      </c>
      <c r="Q236" s="360">
        <v>0</v>
      </c>
      <c r="R236" s="154">
        <v>0</v>
      </c>
      <c r="S236" s="153">
        <v>0</v>
      </c>
      <c r="T236" s="152" t="s">
        <v>666</v>
      </c>
      <c r="U236" s="152" t="s">
        <v>428</v>
      </c>
      <c r="V236" s="152"/>
      <c r="W236" s="158">
        <v>1</v>
      </c>
      <c r="X236" s="158" t="s">
        <v>467</v>
      </c>
    </row>
    <row r="237" spans="2:24">
      <c r="B237" s="810">
        <f t="shared" ref="B237:B277" si="67">B227+1</f>
        <v>45953</v>
      </c>
      <c r="C237" s="813" t="str">
        <f t="shared" ref="C237" si="68">CHOOSE(WEEKDAY(B237,2),"一","二","三","四","五","六","日")</f>
        <v>四</v>
      </c>
      <c r="D237" s="161">
        <v>1</v>
      </c>
      <c r="E237" s="152" t="s">
        <v>488</v>
      </c>
      <c r="F237" s="153">
        <v>849.75</v>
      </c>
      <c r="G237" s="152">
        <v>2444</v>
      </c>
      <c r="H237" s="152">
        <v>2499</v>
      </c>
      <c r="I237" s="162">
        <f t="shared" ref="I237:I286" si="69">H237/G237</f>
        <v>1.0225040916530279</v>
      </c>
      <c r="J237" s="152">
        <v>0</v>
      </c>
      <c r="K237" s="162">
        <f t="shared" ref="K237:K286" si="70">J237/G237</f>
        <v>0</v>
      </c>
      <c r="L237" s="153">
        <v>15.45</v>
      </c>
      <c r="M237" s="163">
        <f t="shared" ref="M237:M286" si="71">(H237+J237)/G237</f>
        <v>1.0225040916530279</v>
      </c>
      <c r="N237" s="153">
        <v>849.75</v>
      </c>
      <c r="O237" s="152">
        <v>55</v>
      </c>
      <c r="P237" s="154">
        <v>2.2504091653027823E-2</v>
      </c>
      <c r="Q237" s="360">
        <v>0</v>
      </c>
      <c r="R237" s="154">
        <v>0</v>
      </c>
      <c r="S237" s="153">
        <v>0</v>
      </c>
      <c r="T237" s="152" t="s">
        <v>666</v>
      </c>
      <c r="U237" s="152" t="s">
        <v>487</v>
      </c>
      <c r="V237" s="152" t="s">
        <v>667</v>
      </c>
      <c r="W237" s="158">
        <v>1</v>
      </c>
      <c r="X237" s="158" t="s">
        <v>182</v>
      </c>
    </row>
    <row r="238" spans="2:24">
      <c r="B238" s="811"/>
      <c r="C238" s="814"/>
      <c r="D238" s="161">
        <v>2</v>
      </c>
      <c r="E238" s="152" t="s">
        <v>701</v>
      </c>
      <c r="F238" s="153">
        <v>380.19299999999998</v>
      </c>
      <c r="G238" s="152">
        <v>141.22</v>
      </c>
      <c r="H238" s="152">
        <v>124.03</v>
      </c>
      <c r="I238" s="162">
        <f t="shared" si="69"/>
        <v>0.87827503186517497</v>
      </c>
      <c r="J238" s="152">
        <v>23</v>
      </c>
      <c r="K238" s="162">
        <f t="shared" si="70"/>
        <v>0.16286644951140064</v>
      </c>
      <c r="L238" s="153">
        <v>84.3</v>
      </c>
      <c r="M238" s="163">
        <f t="shared" si="71"/>
        <v>1.0411414813765756</v>
      </c>
      <c r="N238" s="153">
        <v>489.78300000000019</v>
      </c>
      <c r="O238" s="152">
        <v>4.51</v>
      </c>
      <c r="P238" s="154">
        <v>3.193598640419204E-2</v>
      </c>
      <c r="Q238" s="360">
        <v>1.3000000000000025</v>
      </c>
      <c r="R238" s="154">
        <v>9.2054949723835329E-3</v>
      </c>
      <c r="S238" s="153">
        <v>109.5900000000002</v>
      </c>
      <c r="T238" s="152" t="s">
        <v>666</v>
      </c>
      <c r="U238" s="152" t="s">
        <v>428</v>
      </c>
      <c r="V238" s="152"/>
      <c r="W238" s="158">
        <v>1</v>
      </c>
      <c r="X238" s="158" t="s">
        <v>290</v>
      </c>
    </row>
    <row r="239" spans="2:24">
      <c r="B239" s="811"/>
      <c r="C239" s="814"/>
      <c r="D239" s="161">
        <v>3</v>
      </c>
      <c r="E239" s="152" t="s">
        <v>694</v>
      </c>
      <c r="F239" s="153">
        <v>378.36</v>
      </c>
      <c r="G239" s="152">
        <v>61.74</v>
      </c>
      <c r="H239" s="152">
        <v>63.9</v>
      </c>
      <c r="I239" s="162">
        <f t="shared" si="69"/>
        <v>1.0349854227405246</v>
      </c>
      <c r="J239" s="152">
        <v>0</v>
      </c>
      <c r="K239" s="162">
        <f t="shared" si="70"/>
        <v>0</v>
      </c>
      <c r="L239" s="153">
        <v>189.18</v>
      </c>
      <c r="M239" s="163">
        <f t="shared" si="71"/>
        <v>1.0349854227405246</v>
      </c>
      <c r="N239" s="153">
        <v>408.62879999999939</v>
      </c>
      <c r="O239" s="152">
        <v>2</v>
      </c>
      <c r="P239" s="154">
        <v>3.2393909944930355E-2</v>
      </c>
      <c r="Q239" s="360">
        <v>0.15999999999999659</v>
      </c>
      <c r="R239" s="154">
        <v>2.5915127955943727E-3</v>
      </c>
      <c r="S239" s="153">
        <v>30.268799999999356</v>
      </c>
      <c r="T239" s="152" t="s">
        <v>666</v>
      </c>
      <c r="U239" s="152" t="s">
        <v>428</v>
      </c>
      <c r="V239" s="152"/>
      <c r="W239" s="158">
        <v>1</v>
      </c>
      <c r="X239" s="158" t="s">
        <v>305</v>
      </c>
    </row>
    <row r="240" spans="2:24">
      <c r="B240" s="811"/>
      <c r="C240" s="814"/>
      <c r="D240" s="161">
        <v>4</v>
      </c>
      <c r="E240" s="152" t="s">
        <v>459</v>
      </c>
      <c r="F240" s="153">
        <v>373.53800000000001</v>
      </c>
      <c r="G240" s="152">
        <v>54.7</v>
      </c>
      <c r="H240" s="152">
        <v>57.2</v>
      </c>
      <c r="I240" s="162">
        <f t="shared" si="69"/>
        <v>1.0457038391224862</v>
      </c>
      <c r="J240" s="152">
        <v>0</v>
      </c>
      <c r="K240" s="162">
        <f t="shared" si="70"/>
        <v>0</v>
      </c>
      <c r="L240" s="153">
        <v>169.79</v>
      </c>
      <c r="M240" s="163">
        <f t="shared" si="71"/>
        <v>1.0457038391224862</v>
      </c>
      <c r="N240" s="153">
        <v>424.47499999999997</v>
      </c>
      <c r="O240" s="152">
        <v>2.2000000000000002</v>
      </c>
      <c r="P240" s="154">
        <v>4.0219378427787937E-2</v>
      </c>
      <c r="Q240" s="360">
        <v>0.29999999999999982</v>
      </c>
      <c r="R240" s="154">
        <v>5.484460694698351E-3</v>
      </c>
      <c r="S240" s="153">
        <v>50.936999999999969</v>
      </c>
      <c r="T240" s="152" t="s">
        <v>666</v>
      </c>
      <c r="U240" s="152" t="s">
        <v>428</v>
      </c>
      <c r="V240" s="152"/>
      <c r="W240" s="158">
        <v>1</v>
      </c>
      <c r="X240" s="158" t="s">
        <v>292</v>
      </c>
    </row>
    <row r="241" spans="2:24">
      <c r="B241" s="811"/>
      <c r="C241" s="814"/>
      <c r="D241" s="161">
        <v>5</v>
      </c>
      <c r="E241" s="152" t="s">
        <v>587</v>
      </c>
      <c r="F241" s="153">
        <v>363.88499999999993</v>
      </c>
      <c r="G241" s="152">
        <v>139.86000000000001</v>
      </c>
      <c r="H241" s="152">
        <v>132.75</v>
      </c>
      <c r="I241" s="162">
        <f t="shared" si="69"/>
        <v>0.94916344916344908</v>
      </c>
      <c r="J241" s="152">
        <v>12.25</v>
      </c>
      <c r="K241" s="162">
        <f t="shared" si="70"/>
        <v>8.7587587587587584E-2</v>
      </c>
      <c r="L241" s="153">
        <v>71.349999999999994</v>
      </c>
      <c r="M241" s="163">
        <f t="shared" si="71"/>
        <v>1.0367510367510366</v>
      </c>
      <c r="N241" s="153">
        <v>366.73899999999901</v>
      </c>
      <c r="O241" s="152">
        <v>5.0999999999999996</v>
      </c>
      <c r="P241" s="154">
        <v>3.646503646503646E-2</v>
      </c>
      <c r="Q241" s="360">
        <v>3.9999999999986713E-2</v>
      </c>
      <c r="R241" s="154">
        <v>2.8600028600019099E-4</v>
      </c>
      <c r="S241" s="153">
        <v>2.8539999999990515</v>
      </c>
      <c r="T241" s="152" t="s">
        <v>666</v>
      </c>
      <c r="U241" s="152" t="s">
        <v>428</v>
      </c>
      <c r="V241" s="152"/>
      <c r="W241" s="158">
        <v>1</v>
      </c>
      <c r="X241" s="158" t="s">
        <v>316</v>
      </c>
    </row>
    <row r="242" spans="2:24">
      <c r="B242" s="811"/>
      <c r="C242" s="814"/>
      <c r="D242" s="161">
        <v>6</v>
      </c>
      <c r="E242" s="152" t="s">
        <v>465</v>
      </c>
      <c r="F242" s="153">
        <v>348.75</v>
      </c>
      <c r="G242" s="152">
        <v>3996</v>
      </c>
      <c r="H242" s="152">
        <v>4021</v>
      </c>
      <c r="I242" s="162">
        <f t="shared" si="69"/>
        <v>1.0062562562562563</v>
      </c>
      <c r="J242" s="152">
        <v>0</v>
      </c>
      <c r="K242" s="162">
        <f t="shared" si="70"/>
        <v>0</v>
      </c>
      <c r="L242" s="153">
        <v>13.95</v>
      </c>
      <c r="M242" s="163">
        <f t="shared" si="71"/>
        <v>1.0062562562562563</v>
      </c>
      <c r="N242" s="153">
        <v>348.75</v>
      </c>
      <c r="O242" s="152">
        <v>25</v>
      </c>
      <c r="P242" s="154">
        <v>6.2562562562562566E-3</v>
      </c>
      <c r="Q242" s="360">
        <v>0</v>
      </c>
      <c r="R242" s="154">
        <v>0</v>
      </c>
      <c r="S242" s="153">
        <v>0</v>
      </c>
      <c r="T242" s="152" t="s">
        <v>666</v>
      </c>
      <c r="U242" s="152" t="s">
        <v>711</v>
      </c>
      <c r="V242" s="152" t="s">
        <v>669</v>
      </c>
      <c r="W242" s="158">
        <v>1</v>
      </c>
      <c r="X242" s="158" t="s">
        <v>316</v>
      </c>
    </row>
    <row r="243" spans="2:24">
      <c r="B243" s="811"/>
      <c r="C243" s="814"/>
      <c r="D243" s="161">
        <v>7</v>
      </c>
      <c r="E243" s="152" t="s">
        <v>471</v>
      </c>
      <c r="F243" s="153">
        <v>331.61399999999998</v>
      </c>
      <c r="G243" s="152">
        <v>88.08</v>
      </c>
      <c r="H243" s="152">
        <v>88.24</v>
      </c>
      <c r="I243" s="162">
        <f t="shared" si="69"/>
        <v>1.0018165304268847</v>
      </c>
      <c r="J243" s="152">
        <v>3.05</v>
      </c>
      <c r="K243" s="162">
        <f t="shared" si="70"/>
        <v>3.4627611262488645E-2</v>
      </c>
      <c r="L243" s="153">
        <v>122.82</v>
      </c>
      <c r="M243" s="163">
        <f t="shared" si="71"/>
        <v>1.0364441416893733</v>
      </c>
      <c r="N243" s="153">
        <v>394.25219999999922</v>
      </c>
      <c r="O243" s="152">
        <v>2.7</v>
      </c>
      <c r="P243" s="154">
        <v>3.0653950953678476E-2</v>
      </c>
      <c r="Q243" s="360">
        <v>0.50999999999999357</v>
      </c>
      <c r="R243" s="154">
        <v>5.7901907356947497E-3</v>
      </c>
      <c r="S243" s="153">
        <v>62.638199999999209</v>
      </c>
      <c r="T243" s="152" t="s">
        <v>666</v>
      </c>
      <c r="U243" s="152" t="s">
        <v>428</v>
      </c>
      <c r="V243" s="152"/>
      <c r="W243" s="158">
        <v>1</v>
      </c>
      <c r="X243" s="158" t="s">
        <v>470</v>
      </c>
    </row>
    <row r="244" spans="2:24">
      <c r="B244" s="811"/>
      <c r="C244" s="814"/>
      <c r="D244" s="161">
        <v>8</v>
      </c>
      <c r="E244" s="152" t="s">
        <v>671</v>
      </c>
      <c r="F244" s="153">
        <v>324.35200000000003</v>
      </c>
      <c r="G244" s="152">
        <v>115.93</v>
      </c>
      <c r="H244" s="152">
        <v>118.17</v>
      </c>
      <c r="I244" s="162">
        <f t="shared" si="69"/>
        <v>1.0193220046579832</v>
      </c>
      <c r="J244" s="152">
        <v>0</v>
      </c>
      <c r="K244" s="162">
        <f t="shared" si="70"/>
        <v>0</v>
      </c>
      <c r="L244" s="153">
        <v>144.80000000000001</v>
      </c>
      <c r="M244" s="163">
        <f t="shared" si="71"/>
        <v>1.0193220046579832</v>
      </c>
      <c r="N244" s="153">
        <v>324.35199999999929</v>
      </c>
      <c r="O244" s="152">
        <v>2.2400000000000002</v>
      </c>
      <c r="P244" s="154">
        <v>1.9322004657983265E-2</v>
      </c>
      <c r="Q244" s="360">
        <v>-5.3290705182007514E-15</v>
      </c>
      <c r="R244" s="154">
        <v>-4.5968002399730448E-17</v>
      </c>
      <c r="S244" s="153">
        <v>-7.7164941103546886E-13</v>
      </c>
      <c r="T244" s="152" t="s">
        <v>666</v>
      </c>
      <c r="U244" s="152" t="s">
        <v>428</v>
      </c>
      <c r="V244" s="152"/>
      <c r="W244" s="158">
        <v>1</v>
      </c>
      <c r="X244" s="158" t="s">
        <v>467</v>
      </c>
    </row>
    <row r="245" spans="2:24">
      <c r="B245" s="811"/>
      <c r="C245" s="814"/>
      <c r="D245" s="161">
        <v>9</v>
      </c>
      <c r="E245" s="152" t="s">
        <v>548</v>
      </c>
      <c r="F245" s="153">
        <v>289.46879999999999</v>
      </c>
      <c r="G245" s="152">
        <v>31.96</v>
      </c>
      <c r="H245" s="152">
        <v>33.1</v>
      </c>
      <c r="I245" s="162">
        <f t="shared" si="69"/>
        <v>1.0356695869837296</v>
      </c>
      <c r="J245" s="152">
        <v>0</v>
      </c>
      <c r="K245" s="162">
        <f t="shared" si="70"/>
        <v>0</v>
      </c>
      <c r="L245" s="153">
        <v>253.92</v>
      </c>
      <c r="M245" s="163">
        <f t="shared" si="71"/>
        <v>1.0356695869837296</v>
      </c>
      <c r="N245" s="153">
        <v>289.46880000000016</v>
      </c>
      <c r="O245" s="152">
        <v>1.1399999999999999</v>
      </c>
      <c r="P245" s="154">
        <v>3.5669586983729656E-2</v>
      </c>
      <c r="Q245" s="360">
        <v>0</v>
      </c>
      <c r="R245" s="154">
        <v>0</v>
      </c>
      <c r="S245" s="153">
        <v>0</v>
      </c>
      <c r="T245" s="152" t="s">
        <v>666</v>
      </c>
      <c r="U245" s="152" t="s">
        <v>428</v>
      </c>
      <c r="V245" s="152"/>
      <c r="W245" s="158">
        <v>1</v>
      </c>
      <c r="X245" s="158" t="s">
        <v>298</v>
      </c>
    </row>
    <row r="246" spans="2:24">
      <c r="B246" s="812"/>
      <c r="C246" s="815"/>
      <c r="D246" s="161">
        <v>10</v>
      </c>
      <c r="E246" s="152" t="s">
        <v>697</v>
      </c>
      <c r="F246" s="153">
        <v>274.98610000000002</v>
      </c>
      <c r="G246" s="152">
        <v>30.58</v>
      </c>
      <c r="H246" s="152">
        <v>32.089999999999996</v>
      </c>
      <c r="I246" s="162">
        <f t="shared" si="69"/>
        <v>1.0493786788750816</v>
      </c>
      <c r="J246" s="152">
        <v>0</v>
      </c>
      <c r="K246" s="162">
        <f t="shared" si="70"/>
        <v>0</v>
      </c>
      <c r="L246" s="153">
        <v>182.11</v>
      </c>
      <c r="M246" s="163">
        <f t="shared" si="71"/>
        <v>1.0493786788750816</v>
      </c>
      <c r="N246" s="153">
        <v>274.98609999999968</v>
      </c>
      <c r="O246" s="152">
        <v>1.51</v>
      </c>
      <c r="P246" s="154">
        <v>4.9378678875081752E-2</v>
      </c>
      <c r="Q246" s="360">
        <v>-1.9984014443252818E-15</v>
      </c>
      <c r="R246" s="154">
        <v>-6.5349949127707059E-17</v>
      </c>
      <c r="S246" s="153">
        <v>-3.6392888702607712E-13</v>
      </c>
      <c r="T246" s="152" t="s">
        <v>666</v>
      </c>
      <c r="U246" s="152" t="s">
        <v>428</v>
      </c>
      <c r="V246" s="152"/>
      <c r="W246" s="158">
        <v>1</v>
      </c>
      <c r="X246" s="158" t="s">
        <v>310</v>
      </c>
    </row>
    <row r="247" spans="2:24">
      <c r="B247" s="810">
        <f t="shared" si="61"/>
        <v>45954</v>
      </c>
      <c r="C247" s="813" t="str">
        <f t="shared" ref="C247" si="72">CHOOSE(WEEKDAY(B247,2),"一","二","三","四","五","六","日")</f>
        <v>五</v>
      </c>
      <c r="D247" s="161">
        <v>1</v>
      </c>
      <c r="E247" s="152" t="s">
        <v>488</v>
      </c>
      <c r="F247" s="153">
        <v>772.5</v>
      </c>
      <c r="G247" s="152">
        <v>2260</v>
      </c>
      <c r="H247" s="152">
        <v>2310</v>
      </c>
      <c r="I247" s="162">
        <f t="shared" si="69"/>
        <v>1.0221238938053097</v>
      </c>
      <c r="J247" s="152">
        <v>0</v>
      </c>
      <c r="K247" s="162">
        <f t="shared" si="70"/>
        <v>0</v>
      </c>
      <c r="L247" s="153">
        <v>15.45</v>
      </c>
      <c r="M247" s="163">
        <f t="shared" si="71"/>
        <v>1.0221238938053097</v>
      </c>
      <c r="N247" s="153">
        <v>772.5</v>
      </c>
      <c r="O247" s="152">
        <v>50</v>
      </c>
      <c r="P247" s="154">
        <v>2.2123893805309734E-2</v>
      </c>
      <c r="Q247" s="360">
        <v>0</v>
      </c>
      <c r="R247" s="154">
        <v>0</v>
      </c>
      <c r="S247" s="153">
        <v>0</v>
      </c>
      <c r="T247" s="152" t="s">
        <v>666</v>
      </c>
      <c r="U247" s="152" t="s">
        <v>487</v>
      </c>
      <c r="V247" s="152" t="s">
        <v>667</v>
      </c>
      <c r="W247" s="158">
        <v>1</v>
      </c>
      <c r="X247" s="158" t="s">
        <v>182</v>
      </c>
    </row>
    <row r="248" spans="2:24">
      <c r="B248" s="811"/>
      <c r="C248" s="814"/>
      <c r="D248" s="161">
        <v>2</v>
      </c>
      <c r="E248" s="152" t="s">
        <v>536</v>
      </c>
      <c r="F248" s="153">
        <v>511.71250000000003</v>
      </c>
      <c r="G248" s="152">
        <v>138.24</v>
      </c>
      <c r="H248" s="152">
        <v>141.59</v>
      </c>
      <c r="I248" s="162">
        <f t="shared" si="69"/>
        <v>1.0242332175925926</v>
      </c>
      <c r="J248" s="152">
        <v>0</v>
      </c>
      <c r="K248" s="162">
        <f t="shared" si="70"/>
        <v>0</v>
      </c>
      <c r="L248" s="153">
        <v>152.75</v>
      </c>
      <c r="M248" s="163">
        <f t="shared" si="71"/>
        <v>1.0242332175925926</v>
      </c>
      <c r="N248" s="153">
        <v>511.71249999999912</v>
      </c>
      <c r="O248" s="152">
        <v>3.35</v>
      </c>
      <c r="P248" s="154">
        <v>2.4233217592592591E-2</v>
      </c>
      <c r="Q248" s="360">
        <v>-5.773159728050814E-15</v>
      </c>
      <c r="R248" s="154">
        <v>-4.1761861458700909E-17</v>
      </c>
      <c r="S248" s="153">
        <v>-8.8185014845976184E-13</v>
      </c>
      <c r="T248" s="152" t="s">
        <v>666</v>
      </c>
      <c r="U248" s="152" t="s">
        <v>428</v>
      </c>
      <c r="V248" s="152"/>
      <c r="W248" s="158">
        <v>1</v>
      </c>
      <c r="X248" s="158" t="s">
        <v>501</v>
      </c>
    </row>
    <row r="249" spans="2:24">
      <c r="B249" s="811"/>
      <c r="C249" s="814"/>
      <c r="D249" s="161">
        <v>3</v>
      </c>
      <c r="E249" s="152" t="s">
        <v>465</v>
      </c>
      <c r="F249" s="153">
        <v>502.2</v>
      </c>
      <c r="G249" s="152">
        <v>4298</v>
      </c>
      <c r="H249" s="152">
        <v>4334</v>
      </c>
      <c r="I249" s="162">
        <f t="shared" si="69"/>
        <v>1.008375988832015</v>
      </c>
      <c r="J249" s="152">
        <v>0</v>
      </c>
      <c r="K249" s="162">
        <f t="shared" si="70"/>
        <v>0</v>
      </c>
      <c r="L249" s="153">
        <v>13.95</v>
      </c>
      <c r="M249" s="163">
        <f t="shared" si="71"/>
        <v>1.008375988832015</v>
      </c>
      <c r="N249" s="153">
        <v>502.2</v>
      </c>
      <c r="O249" s="152">
        <v>36</v>
      </c>
      <c r="P249" s="154">
        <v>8.3759888320148902E-3</v>
      </c>
      <c r="Q249" s="360">
        <v>0</v>
      </c>
      <c r="R249" s="154">
        <v>0</v>
      </c>
      <c r="S249" s="153">
        <v>0</v>
      </c>
      <c r="T249" s="152" t="s">
        <v>666</v>
      </c>
      <c r="U249" s="152" t="s">
        <v>711</v>
      </c>
      <c r="V249" s="152" t="s">
        <v>669</v>
      </c>
      <c r="W249" s="158">
        <v>1</v>
      </c>
      <c r="X249" s="158" t="s">
        <v>316</v>
      </c>
    </row>
    <row r="250" spans="2:24">
      <c r="B250" s="811"/>
      <c r="C250" s="814"/>
      <c r="D250" s="161">
        <v>4</v>
      </c>
      <c r="E250" s="152" t="s">
        <v>523</v>
      </c>
      <c r="F250" s="153">
        <v>336.11759999999998</v>
      </c>
      <c r="G250" s="152">
        <v>453.6</v>
      </c>
      <c r="H250" s="152">
        <v>431.88</v>
      </c>
      <c r="I250" s="162">
        <f t="shared" si="69"/>
        <v>0.95211640211640203</v>
      </c>
      <c r="J250" s="152">
        <v>30</v>
      </c>
      <c r="K250" s="162">
        <f t="shared" si="70"/>
        <v>6.6137566137566134E-2</v>
      </c>
      <c r="L250" s="153">
        <v>51.87</v>
      </c>
      <c r="M250" s="163">
        <f t="shared" si="71"/>
        <v>1.0182539682539682</v>
      </c>
      <c r="N250" s="153">
        <v>429.48359999999855</v>
      </c>
      <c r="O250" s="152">
        <v>6.48</v>
      </c>
      <c r="P250" s="154">
        <v>1.4285714285714285E-2</v>
      </c>
      <c r="Q250" s="360">
        <v>1.7999999999999723</v>
      </c>
      <c r="R250" s="154">
        <v>3.9682539682539073E-3</v>
      </c>
      <c r="S250" s="153">
        <v>93.365999999998564</v>
      </c>
      <c r="T250" s="152" t="s">
        <v>666</v>
      </c>
      <c r="U250" s="152" t="s">
        <v>428</v>
      </c>
      <c r="V250" s="152"/>
      <c r="W250" s="158">
        <v>1</v>
      </c>
      <c r="X250" s="158" t="s">
        <v>346</v>
      </c>
    </row>
    <row r="251" spans="2:24">
      <c r="B251" s="811"/>
      <c r="C251" s="814"/>
      <c r="D251" s="161">
        <v>5</v>
      </c>
      <c r="E251" s="152" t="s">
        <v>671</v>
      </c>
      <c r="F251" s="153">
        <v>333.04</v>
      </c>
      <c r="G251" s="152">
        <v>120.1</v>
      </c>
      <c r="H251" s="152">
        <v>119.2</v>
      </c>
      <c r="I251" s="162">
        <f t="shared" si="69"/>
        <v>0.99250624479600336</v>
      </c>
      <c r="J251" s="152">
        <v>5.4</v>
      </c>
      <c r="K251" s="162">
        <f t="shared" si="70"/>
        <v>4.4962531223980022E-2</v>
      </c>
      <c r="L251" s="153">
        <v>144.80000000000001</v>
      </c>
      <c r="M251" s="163">
        <f t="shared" si="71"/>
        <v>1.0374687760199834</v>
      </c>
      <c r="N251" s="153">
        <v>651.60000000000207</v>
      </c>
      <c r="O251" s="152">
        <v>2.2999999999999998</v>
      </c>
      <c r="P251" s="154">
        <v>1.9150707743547043E-2</v>
      </c>
      <c r="Q251" s="360">
        <v>2.2000000000000144</v>
      </c>
      <c r="R251" s="154">
        <v>1.8318068276436422E-2</v>
      </c>
      <c r="S251" s="153">
        <v>318.56000000000211</v>
      </c>
      <c r="T251" s="152" t="s">
        <v>666</v>
      </c>
      <c r="U251" s="152" t="s">
        <v>428</v>
      </c>
      <c r="V251" s="152"/>
      <c r="W251" s="158">
        <v>1</v>
      </c>
      <c r="X251" s="158" t="s">
        <v>467</v>
      </c>
    </row>
    <row r="252" spans="2:24">
      <c r="B252" s="811"/>
      <c r="C252" s="814"/>
      <c r="D252" s="161">
        <v>6</v>
      </c>
      <c r="E252" s="152" t="s">
        <v>550</v>
      </c>
      <c r="F252" s="153">
        <v>331.50779999999997</v>
      </c>
      <c r="G252" s="152">
        <v>87.26</v>
      </c>
      <c r="H252" s="152">
        <v>87.12</v>
      </c>
      <c r="I252" s="162">
        <f t="shared" si="69"/>
        <v>0.99839559935823974</v>
      </c>
      <c r="J252" s="152">
        <v>2.88</v>
      </c>
      <c r="K252" s="162">
        <f t="shared" si="70"/>
        <v>3.3004813201925276E-2</v>
      </c>
      <c r="L252" s="153">
        <v>141.66999999999999</v>
      </c>
      <c r="M252" s="163">
        <f t="shared" si="71"/>
        <v>1.031400412560165</v>
      </c>
      <c r="N252" s="153">
        <v>388.17579999999924</v>
      </c>
      <c r="O252" s="152">
        <v>2.34</v>
      </c>
      <c r="P252" s="154">
        <v>2.6816410726564287E-2</v>
      </c>
      <c r="Q252" s="360">
        <v>0.39999999999999503</v>
      </c>
      <c r="R252" s="154">
        <v>4.5840018336006762E-3</v>
      </c>
      <c r="S252" s="153">
        <v>56.667999999999289</v>
      </c>
      <c r="T252" s="152" t="s">
        <v>666</v>
      </c>
      <c r="U252" s="152" t="s">
        <v>428</v>
      </c>
      <c r="V252" s="152"/>
      <c r="W252" s="158">
        <v>1</v>
      </c>
      <c r="X252" s="158" t="s">
        <v>272</v>
      </c>
    </row>
    <row r="253" spans="2:24">
      <c r="B253" s="811"/>
      <c r="C253" s="814"/>
      <c r="D253" s="161">
        <v>7</v>
      </c>
      <c r="E253" s="152" t="s">
        <v>539</v>
      </c>
      <c r="F253" s="153">
        <v>316.80740000000003</v>
      </c>
      <c r="G253" s="152">
        <v>35.14</v>
      </c>
      <c r="H253" s="152">
        <v>36.85</v>
      </c>
      <c r="I253" s="162">
        <f t="shared" si="69"/>
        <v>1.0486624928856005</v>
      </c>
      <c r="J253" s="152">
        <v>0</v>
      </c>
      <c r="K253" s="162">
        <f t="shared" si="70"/>
        <v>0</v>
      </c>
      <c r="L253" s="153">
        <v>187.46</v>
      </c>
      <c r="M253" s="163">
        <f t="shared" si="71"/>
        <v>1.0486624928856005</v>
      </c>
      <c r="N253" s="153">
        <v>320.55660000000017</v>
      </c>
      <c r="O253" s="152">
        <v>1.69</v>
      </c>
      <c r="P253" s="154">
        <v>4.8093340922026176E-2</v>
      </c>
      <c r="Q253" s="360">
        <v>2.0000000000000906E-2</v>
      </c>
      <c r="R253" s="154">
        <v>5.6915196357430016E-4</v>
      </c>
      <c r="S253" s="153">
        <v>3.7492000000001702</v>
      </c>
      <c r="T253" s="152" t="s">
        <v>666</v>
      </c>
      <c r="U253" s="152" t="s">
        <v>428</v>
      </c>
      <c r="V253" s="152"/>
      <c r="W253" s="158">
        <v>1</v>
      </c>
      <c r="X253" s="158" t="s">
        <v>310</v>
      </c>
    </row>
    <row r="254" spans="2:24">
      <c r="B254" s="811"/>
      <c r="C254" s="814"/>
      <c r="D254" s="161">
        <v>8</v>
      </c>
      <c r="E254" s="152" t="s">
        <v>525</v>
      </c>
      <c r="F254" s="153">
        <v>303.3261</v>
      </c>
      <c r="G254" s="152">
        <v>91.21</v>
      </c>
      <c r="H254" s="152">
        <v>95.1</v>
      </c>
      <c r="I254" s="162">
        <f t="shared" si="69"/>
        <v>1.0426488323648724</v>
      </c>
      <c r="J254" s="152">
        <v>0</v>
      </c>
      <c r="K254" s="162">
        <f t="shared" si="70"/>
        <v>0</v>
      </c>
      <c r="L254" s="153">
        <v>160.49</v>
      </c>
      <c r="M254" s="163">
        <f t="shared" si="71"/>
        <v>1.0426488323648724</v>
      </c>
      <c r="N254" s="153">
        <v>624.30610000000013</v>
      </c>
      <c r="O254" s="152">
        <v>1.89</v>
      </c>
      <c r="P254" s="154">
        <v>2.0721412125863394E-2</v>
      </c>
      <c r="Q254" s="360">
        <v>2.0000000000000009</v>
      </c>
      <c r="R254" s="154">
        <v>2.1927420239008892E-2</v>
      </c>
      <c r="S254" s="153">
        <v>320.98000000000019</v>
      </c>
      <c r="T254" s="152" t="s">
        <v>666</v>
      </c>
      <c r="U254" s="152" t="s">
        <v>428</v>
      </c>
      <c r="V254" s="152"/>
      <c r="W254" s="158">
        <v>1</v>
      </c>
      <c r="X254" s="158" t="s">
        <v>308</v>
      </c>
    </row>
    <row r="255" spans="2:24">
      <c r="B255" s="811"/>
      <c r="C255" s="814"/>
      <c r="D255" s="161">
        <v>9</v>
      </c>
      <c r="E255" s="152" t="s">
        <v>468</v>
      </c>
      <c r="F255" s="153">
        <v>288.21359999999999</v>
      </c>
      <c r="G255" s="152">
        <v>23.44</v>
      </c>
      <c r="H255" s="152">
        <v>24.6</v>
      </c>
      <c r="I255" s="162">
        <f t="shared" si="69"/>
        <v>1.0494880546075085</v>
      </c>
      <c r="J255" s="152">
        <v>0</v>
      </c>
      <c r="K255" s="162">
        <f t="shared" si="70"/>
        <v>0</v>
      </c>
      <c r="L255" s="153">
        <v>248.46</v>
      </c>
      <c r="M255" s="163">
        <f t="shared" si="71"/>
        <v>1.0494880546075085</v>
      </c>
      <c r="N255" s="153">
        <v>288.21360000000004</v>
      </c>
      <c r="O255" s="152">
        <v>1.1599999999999999</v>
      </c>
      <c r="P255" s="154">
        <v>4.9488054607508526E-2</v>
      </c>
      <c r="Q255" s="360">
        <v>0</v>
      </c>
      <c r="R255" s="154">
        <v>0</v>
      </c>
      <c r="S255" s="153">
        <v>0</v>
      </c>
      <c r="T255" s="152" t="s">
        <v>666</v>
      </c>
      <c r="U255" s="152" t="s">
        <v>428</v>
      </c>
      <c r="V255" s="152"/>
      <c r="W255" s="158">
        <v>1</v>
      </c>
      <c r="X255" s="158" t="s">
        <v>467</v>
      </c>
    </row>
    <row r="256" spans="2:24">
      <c r="B256" s="812"/>
      <c r="C256" s="815"/>
      <c r="D256" s="161">
        <v>10</v>
      </c>
      <c r="E256" s="152" t="s">
        <v>692</v>
      </c>
      <c r="F256" s="153">
        <v>287.64</v>
      </c>
      <c r="G256" s="152">
        <v>434.13</v>
      </c>
      <c r="H256" s="152">
        <v>428.13</v>
      </c>
      <c r="I256" s="162">
        <f t="shared" si="69"/>
        <v>0.98617925506184778</v>
      </c>
      <c r="J256" s="152">
        <v>10.3</v>
      </c>
      <c r="K256" s="162">
        <f t="shared" si="70"/>
        <v>2.3725612143827887E-2</v>
      </c>
      <c r="L256" s="153">
        <v>127.84</v>
      </c>
      <c r="M256" s="163">
        <f t="shared" si="71"/>
        <v>1.0099048672056758</v>
      </c>
      <c r="N256" s="153">
        <v>549.71200000000147</v>
      </c>
      <c r="O256" s="152">
        <v>2.25</v>
      </c>
      <c r="P256" s="154">
        <v>5.1827793518070629E-3</v>
      </c>
      <c r="Q256" s="360">
        <v>2.0500000000000114</v>
      </c>
      <c r="R256" s="154">
        <v>4.722087853868683E-3</v>
      </c>
      <c r="S256" s="153">
        <v>262.07200000000148</v>
      </c>
      <c r="T256" s="152" t="s">
        <v>666</v>
      </c>
      <c r="U256" s="152" t="s">
        <v>428</v>
      </c>
      <c r="V256" s="152"/>
      <c r="W256" s="158">
        <v>1</v>
      </c>
      <c r="X256" s="158" t="s">
        <v>467</v>
      </c>
    </row>
    <row r="257" spans="2:24">
      <c r="B257" s="810">
        <f t="shared" si="63"/>
        <v>45955</v>
      </c>
      <c r="C257" s="813" t="str">
        <f t="shared" ref="C257" si="73">CHOOSE(WEEKDAY(B257,2),"一","二","三","四","五","六","日")</f>
        <v>六</v>
      </c>
      <c r="D257" s="161">
        <v>1</v>
      </c>
      <c r="E257" s="152" t="s">
        <v>488</v>
      </c>
      <c r="F257" s="153">
        <v>618</v>
      </c>
      <c r="G257" s="152">
        <v>2326</v>
      </c>
      <c r="H257" s="152">
        <v>2366</v>
      </c>
      <c r="I257" s="162">
        <f t="shared" si="69"/>
        <v>1.0171969045571798</v>
      </c>
      <c r="J257" s="152">
        <v>0</v>
      </c>
      <c r="K257" s="162">
        <f t="shared" si="70"/>
        <v>0</v>
      </c>
      <c r="L257" s="153">
        <v>15.45</v>
      </c>
      <c r="M257" s="163">
        <f t="shared" si="71"/>
        <v>1.0171969045571798</v>
      </c>
      <c r="N257" s="153">
        <v>618</v>
      </c>
      <c r="O257" s="152">
        <v>40</v>
      </c>
      <c r="P257" s="154">
        <v>1.7196904557179708E-2</v>
      </c>
      <c r="Q257" s="360">
        <v>0</v>
      </c>
      <c r="R257" s="154">
        <v>0</v>
      </c>
      <c r="S257" s="153">
        <v>0</v>
      </c>
      <c r="T257" s="152" t="s">
        <v>666</v>
      </c>
      <c r="U257" s="152" t="s">
        <v>487</v>
      </c>
      <c r="V257" s="152" t="s">
        <v>667</v>
      </c>
      <c r="W257" s="158">
        <v>1</v>
      </c>
      <c r="X257" s="158" t="s">
        <v>182</v>
      </c>
    </row>
    <row r="258" spans="2:24">
      <c r="B258" s="811"/>
      <c r="C258" s="814"/>
      <c r="D258" s="161">
        <v>2</v>
      </c>
      <c r="E258" s="152" t="s">
        <v>702</v>
      </c>
      <c r="F258" s="153">
        <v>350.75</v>
      </c>
      <c r="G258" s="152">
        <v>6555</v>
      </c>
      <c r="H258" s="152">
        <v>6860</v>
      </c>
      <c r="I258" s="162">
        <f t="shared" si="69"/>
        <v>1.0465293668954996</v>
      </c>
      <c r="J258" s="152">
        <v>0</v>
      </c>
      <c r="K258" s="162">
        <f t="shared" si="70"/>
        <v>0</v>
      </c>
      <c r="L258" s="153">
        <v>1.1499999999999999</v>
      </c>
      <c r="M258" s="163">
        <f t="shared" si="71"/>
        <v>1.0465293668954996</v>
      </c>
      <c r="N258" s="153">
        <v>350.75</v>
      </c>
      <c r="O258" s="152">
        <v>305</v>
      </c>
      <c r="P258" s="154">
        <v>4.6529366895499621E-2</v>
      </c>
      <c r="Q258" s="360">
        <v>0</v>
      </c>
      <c r="R258" s="154">
        <v>0</v>
      </c>
      <c r="S258" s="153">
        <v>0</v>
      </c>
      <c r="T258" s="152" t="s">
        <v>666</v>
      </c>
      <c r="U258" s="152" t="s">
        <v>428</v>
      </c>
      <c r="V258" s="152"/>
      <c r="W258" s="158">
        <v>1</v>
      </c>
      <c r="X258" s="158" t="s">
        <v>309</v>
      </c>
    </row>
    <row r="259" spans="2:24">
      <c r="B259" s="811"/>
      <c r="C259" s="814"/>
      <c r="D259" s="161">
        <v>3</v>
      </c>
      <c r="E259" s="152" t="s">
        <v>475</v>
      </c>
      <c r="F259" s="153">
        <v>297.14339999999999</v>
      </c>
      <c r="G259" s="152">
        <v>44.84</v>
      </c>
      <c r="H259" s="152">
        <v>46.79</v>
      </c>
      <c r="I259" s="162">
        <f t="shared" si="69"/>
        <v>1.0434879571810882</v>
      </c>
      <c r="J259" s="152">
        <v>0</v>
      </c>
      <c r="K259" s="162">
        <f t="shared" si="70"/>
        <v>0</v>
      </c>
      <c r="L259" s="153">
        <v>210.74</v>
      </c>
      <c r="M259" s="163">
        <f t="shared" si="71"/>
        <v>1.0434879571810882</v>
      </c>
      <c r="N259" s="153">
        <v>410.94299999999913</v>
      </c>
      <c r="O259" s="152">
        <v>1.41</v>
      </c>
      <c r="P259" s="154">
        <v>3.1445138269402317E-2</v>
      </c>
      <c r="Q259" s="360">
        <v>0.53999999999999582</v>
      </c>
      <c r="R259" s="154">
        <v>1.2042818911685901E-2</v>
      </c>
      <c r="S259" s="153">
        <v>113.79959999999912</v>
      </c>
      <c r="T259" s="152" t="s">
        <v>666</v>
      </c>
      <c r="U259" s="152" t="s">
        <v>428</v>
      </c>
      <c r="V259" s="152"/>
      <c r="W259" s="158">
        <v>1</v>
      </c>
      <c r="X259" s="158" t="s">
        <v>346</v>
      </c>
    </row>
    <row r="260" spans="2:24">
      <c r="B260" s="811"/>
      <c r="C260" s="814"/>
      <c r="D260" s="161">
        <v>4</v>
      </c>
      <c r="E260" s="152" t="s">
        <v>694</v>
      </c>
      <c r="F260" s="153">
        <v>297.01260000000002</v>
      </c>
      <c r="G260" s="152">
        <v>41.58</v>
      </c>
      <c r="H260" s="152">
        <v>43.61</v>
      </c>
      <c r="I260" s="162">
        <f t="shared" si="69"/>
        <v>1.0488215488215489</v>
      </c>
      <c r="J260" s="152">
        <v>0</v>
      </c>
      <c r="K260" s="162">
        <f t="shared" si="70"/>
        <v>0</v>
      </c>
      <c r="L260" s="153">
        <v>189.18</v>
      </c>
      <c r="M260" s="163">
        <f t="shared" si="71"/>
        <v>1.0488215488215489</v>
      </c>
      <c r="N260" s="153">
        <v>384.03540000000021</v>
      </c>
      <c r="O260" s="152">
        <v>1.57</v>
      </c>
      <c r="P260" s="154">
        <v>3.7758537758537762E-2</v>
      </c>
      <c r="Q260" s="360">
        <v>0.46000000000000107</v>
      </c>
      <c r="R260" s="154">
        <v>1.1063011063011089E-2</v>
      </c>
      <c r="S260" s="153">
        <v>87.022800000000203</v>
      </c>
      <c r="T260" s="152" t="s">
        <v>666</v>
      </c>
      <c r="U260" s="152" t="s">
        <v>428</v>
      </c>
      <c r="V260" s="152"/>
      <c r="W260" s="158">
        <v>1</v>
      </c>
      <c r="X260" s="158" t="s">
        <v>305</v>
      </c>
    </row>
    <row r="261" spans="2:24">
      <c r="B261" s="811"/>
      <c r="C261" s="814"/>
      <c r="D261" s="161">
        <v>5</v>
      </c>
      <c r="E261" s="152" t="s">
        <v>473</v>
      </c>
      <c r="F261" s="153">
        <v>288.90210000000002</v>
      </c>
      <c r="G261" s="152">
        <v>159.66999999999999</v>
      </c>
      <c r="H261" s="152">
        <v>161.5</v>
      </c>
      <c r="I261" s="162">
        <f t="shared" si="69"/>
        <v>1.0114611385983592</v>
      </c>
      <c r="J261" s="152">
        <v>0</v>
      </c>
      <c r="K261" s="162">
        <f t="shared" si="70"/>
        <v>0</v>
      </c>
      <c r="L261" s="153">
        <v>157.87</v>
      </c>
      <c r="M261" s="163">
        <f t="shared" si="71"/>
        <v>1.0114611385983592</v>
      </c>
      <c r="N261" s="153">
        <v>288.90210000000201</v>
      </c>
      <c r="O261" s="152">
        <v>1.83</v>
      </c>
      <c r="P261" s="154">
        <v>1.1461138598359117E-2</v>
      </c>
      <c r="Q261" s="360">
        <v>1.2434497875801753E-14</v>
      </c>
      <c r="R261" s="154">
        <v>7.7876231451128922E-17</v>
      </c>
      <c r="S261" s="153">
        <v>1.963034179652823E-12</v>
      </c>
      <c r="T261" s="152" t="s">
        <v>666</v>
      </c>
      <c r="U261" s="152" t="s">
        <v>428</v>
      </c>
      <c r="V261" s="152"/>
      <c r="W261" s="158">
        <v>1</v>
      </c>
      <c r="X261" s="158" t="s">
        <v>467</v>
      </c>
    </row>
    <row r="262" spans="2:24">
      <c r="B262" s="811"/>
      <c r="C262" s="814"/>
      <c r="D262" s="161">
        <v>6</v>
      </c>
      <c r="E262" s="152" t="s">
        <v>686</v>
      </c>
      <c r="F262" s="153">
        <v>284.93340000000001</v>
      </c>
      <c r="G262" s="152">
        <v>38.04</v>
      </c>
      <c r="H262" s="152">
        <v>39.9</v>
      </c>
      <c r="I262" s="162">
        <f t="shared" si="69"/>
        <v>1.0488958990536277</v>
      </c>
      <c r="J262" s="152">
        <v>0</v>
      </c>
      <c r="K262" s="162">
        <f t="shared" si="70"/>
        <v>0</v>
      </c>
      <c r="L262" s="153">
        <v>153.19</v>
      </c>
      <c r="M262" s="163">
        <f t="shared" si="71"/>
        <v>1.0488958990536277</v>
      </c>
      <c r="N262" s="153">
        <v>284.93339999999989</v>
      </c>
      <c r="O262" s="152">
        <v>1.86</v>
      </c>
      <c r="P262" s="154">
        <v>4.8895899053627762E-2</v>
      </c>
      <c r="Q262" s="360">
        <v>0</v>
      </c>
      <c r="R262" s="154">
        <v>0</v>
      </c>
      <c r="S262" s="153">
        <v>0</v>
      </c>
      <c r="T262" s="152" t="s">
        <v>666</v>
      </c>
      <c r="U262" s="152" t="s">
        <v>428</v>
      </c>
      <c r="V262" s="152"/>
      <c r="W262" s="158">
        <v>1</v>
      </c>
      <c r="X262" s="158" t="s">
        <v>566</v>
      </c>
    </row>
    <row r="263" spans="2:24">
      <c r="B263" s="811"/>
      <c r="C263" s="814"/>
      <c r="D263" s="161">
        <v>7</v>
      </c>
      <c r="E263" s="152" t="s">
        <v>673</v>
      </c>
      <c r="F263" s="153">
        <v>282.82100000000003</v>
      </c>
      <c r="G263" s="152">
        <v>39.36</v>
      </c>
      <c r="H263" s="152">
        <v>40.9</v>
      </c>
      <c r="I263" s="162">
        <f t="shared" si="69"/>
        <v>1.0391260162601625</v>
      </c>
      <c r="J263" s="152">
        <v>0</v>
      </c>
      <c r="K263" s="162">
        <f t="shared" si="70"/>
        <v>0</v>
      </c>
      <c r="L263" s="153">
        <v>183.65</v>
      </c>
      <c r="M263" s="163">
        <f t="shared" si="71"/>
        <v>1.0391260162601625</v>
      </c>
      <c r="N263" s="153">
        <v>282.82099999999986</v>
      </c>
      <c r="O263" s="152">
        <v>1.54</v>
      </c>
      <c r="P263" s="154">
        <v>3.9126016260162606E-2</v>
      </c>
      <c r="Q263" s="360">
        <v>0</v>
      </c>
      <c r="R263" s="154">
        <v>0</v>
      </c>
      <c r="S263" s="153">
        <v>0</v>
      </c>
      <c r="T263" s="152" t="s">
        <v>666</v>
      </c>
      <c r="U263" s="152" t="s">
        <v>428</v>
      </c>
      <c r="V263" s="152"/>
      <c r="W263" s="158">
        <v>1</v>
      </c>
      <c r="X263" s="158" t="s">
        <v>298</v>
      </c>
    </row>
    <row r="264" spans="2:24">
      <c r="B264" s="811"/>
      <c r="C264" s="814"/>
      <c r="D264" s="161">
        <v>8</v>
      </c>
      <c r="E264" s="152" t="s">
        <v>459</v>
      </c>
      <c r="F264" s="153">
        <v>275.0598</v>
      </c>
      <c r="G264" s="152">
        <v>58.28</v>
      </c>
      <c r="H264" s="152">
        <v>60</v>
      </c>
      <c r="I264" s="162">
        <f t="shared" si="69"/>
        <v>1.0295126973232669</v>
      </c>
      <c r="J264" s="152">
        <v>0</v>
      </c>
      <c r="K264" s="162">
        <f t="shared" si="70"/>
        <v>0</v>
      </c>
      <c r="L264" s="153">
        <v>169.79</v>
      </c>
      <c r="M264" s="163">
        <f t="shared" si="71"/>
        <v>1.0295126973232669</v>
      </c>
      <c r="N264" s="153">
        <v>292.03879999999981</v>
      </c>
      <c r="O264" s="152">
        <v>1.62</v>
      </c>
      <c r="P264" s="154">
        <v>2.7796842827728211E-2</v>
      </c>
      <c r="Q264" s="360">
        <v>9.9999999999998757E-2</v>
      </c>
      <c r="R264" s="154">
        <v>1.7158544955387569E-3</v>
      </c>
      <c r="S264" s="153">
        <v>16.97899999999979</v>
      </c>
      <c r="T264" s="152" t="s">
        <v>666</v>
      </c>
      <c r="U264" s="152" t="s">
        <v>428</v>
      </c>
      <c r="V264" s="152"/>
      <c r="W264" s="158">
        <v>1</v>
      </c>
      <c r="X264" s="158" t="s">
        <v>292</v>
      </c>
    </row>
    <row r="265" spans="2:24">
      <c r="B265" s="811"/>
      <c r="C265" s="814"/>
      <c r="D265" s="161">
        <v>9</v>
      </c>
      <c r="E265" s="152" t="s">
        <v>468</v>
      </c>
      <c r="F265" s="153">
        <v>273.30600000000004</v>
      </c>
      <c r="G265" s="152">
        <v>22.46</v>
      </c>
      <c r="H265" s="152">
        <v>23.56</v>
      </c>
      <c r="I265" s="162">
        <f t="shared" si="69"/>
        <v>1.0489759572573463</v>
      </c>
      <c r="J265" s="152">
        <v>0</v>
      </c>
      <c r="K265" s="162">
        <f t="shared" si="70"/>
        <v>0</v>
      </c>
      <c r="L265" s="153">
        <v>248.46</v>
      </c>
      <c r="M265" s="163">
        <f t="shared" si="71"/>
        <v>1.0489759572573463</v>
      </c>
      <c r="N265" s="153">
        <v>273.30599999999947</v>
      </c>
      <c r="O265" s="152">
        <v>1.1000000000000001</v>
      </c>
      <c r="P265" s="154">
        <v>4.8975957257346395E-2</v>
      </c>
      <c r="Q265" s="360">
        <v>-2.2204460492503131E-15</v>
      </c>
      <c r="R265" s="154">
        <v>-9.8862246182115445E-17</v>
      </c>
      <c r="S265" s="153">
        <v>-5.5169202539673277E-13</v>
      </c>
      <c r="T265" s="152" t="s">
        <v>666</v>
      </c>
      <c r="U265" s="152" t="s">
        <v>428</v>
      </c>
      <c r="V265" s="152"/>
      <c r="W265" s="158">
        <v>1</v>
      </c>
      <c r="X265" s="158" t="s">
        <v>467</v>
      </c>
    </row>
    <row r="266" spans="2:24">
      <c r="B266" s="812"/>
      <c r="C266" s="815"/>
      <c r="D266" s="161">
        <v>10</v>
      </c>
      <c r="E266" s="152" t="s">
        <v>550</v>
      </c>
      <c r="F266" s="153">
        <v>272.00639999999999</v>
      </c>
      <c r="G266" s="152">
        <v>90.84</v>
      </c>
      <c r="H266" s="152">
        <v>92.83</v>
      </c>
      <c r="I266" s="162">
        <f t="shared" si="69"/>
        <v>1.0219066490532804</v>
      </c>
      <c r="J266" s="152">
        <v>0</v>
      </c>
      <c r="K266" s="162">
        <f t="shared" si="70"/>
        <v>0</v>
      </c>
      <c r="L266" s="153">
        <v>141.66999999999999</v>
      </c>
      <c r="M266" s="163">
        <f t="shared" si="71"/>
        <v>1.0219066490532804</v>
      </c>
      <c r="N266" s="153">
        <v>281.92329999999924</v>
      </c>
      <c r="O266" s="152">
        <v>1.92</v>
      </c>
      <c r="P266" s="154">
        <v>2.1136063408190221E-2</v>
      </c>
      <c r="Q266" s="360">
        <v>6.9999999999994955E-2</v>
      </c>
      <c r="R266" s="154">
        <v>7.7058564509021308E-4</v>
      </c>
      <c r="S266" s="153">
        <v>9.9168999999992842</v>
      </c>
      <c r="T266" s="152" t="s">
        <v>666</v>
      </c>
      <c r="U266" s="152" t="s">
        <v>428</v>
      </c>
      <c r="V266" s="152"/>
      <c r="W266" s="158">
        <v>1</v>
      </c>
      <c r="X266" s="158" t="s">
        <v>272</v>
      </c>
    </row>
    <row r="267" spans="2:24">
      <c r="B267" s="810">
        <f t="shared" si="65"/>
        <v>45956</v>
      </c>
      <c r="C267" s="813" t="str">
        <f t="shared" ref="C267" si="74">CHOOSE(WEEKDAY(B267,2),"一","二","三","四","五","六","日")</f>
        <v>日</v>
      </c>
      <c r="D267" s="161">
        <v>1</v>
      </c>
      <c r="E267" s="152" t="s">
        <v>488</v>
      </c>
      <c r="F267" s="153">
        <v>927</v>
      </c>
      <c r="G267" s="152">
        <v>3803</v>
      </c>
      <c r="H267" s="152">
        <v>3863</v>
      </c>
      <c r="I267" s="162">
        <f t="shared" si="69"/>
        <v>1.0157770181435708</v>
      </c>
      <c r="J267" s="152">
        <v>0</v>
      </c>
      <c r="K267" s="162">
        <f t="shared" si="70"/>
        <v>0</v>
      </c>
      <c r="L267" s="153">
        <v>15.45</v>
      </c>
      <c r="M267" s="163">
        <f t="shared" si="71"/>
        <v>1.0157770181435708</v>
      </c>
      <c r="N267" s="153">
        <v>927</v>
      </c>
      <c r="O267" s="152">
        <v>60</v>
      </c>
      <c r="P267" s="154">
        <v>1.5777018143570864E-2</v>
      </c>
      <c r="Q267" s="360">
        <v>0</v>
      </c>
      <c r="R267" s="154">
        <v>0</v>
      </c>
      <c r="S267" s="153">
        <v>0</v>
      </c>
      <c r="T267" s="152" t="s">
        <v>666</v>
      </c>
      <c r="U267" s="152" t="s">
        <v>487</v>
      </c>
      <c r="V267" s="152" t="s">
        <v>667</v>
      </c>
      <c r="W267" s="158">
        <v>1</v>
      </c>
      <c r="X267" s="158" t="s">
        <v>182</v>
      </c>
    </row>
    <row r="268" spans="2:24">
      <c r="B268" s="811"/>
      <c r="C268" s="814"/>
      <c r="D268" s="161">
        <v>2</v>
      </c>
      <c r="E268" s="152" t="s">
        <v>548</v>
      </c>
      <c r="F268" s="153">
        <v>454.51679999999999</v>
      </c>
      <c r="G268" s="152">
        <v>49.41</v>
      </c>
      <c r="H268" s="152">
        <v>51.7</v>
      </c>
      <c r="I268" s="162">
        <f t="shared" si="69"/>
        <v>1.0463468933414291</v>
      </c>
      <c r="J268" s="152">
        <v>0</v>
      </c>
      <c r="K268" s="162">
        <f t="shared" si="70"/>
        <v>0</v>
      </c>
      <c r="L268" s="153">
        <v>253.92</v>
      </c>
      <c r="M268" s="163">
        <f t="shared" si="71"/>
        <v>1.0463468933414291</v>
      </c>
      <c r="N268" s="153">
        <v>581.4768000000015</v>
      </c>
      <c r="O268" s="152">
        <v>1.79</v>
      </c>
      <c r="P268" s="154">
        <v>3.6227484314916014E-2</v>
      </c>
      <c r="Q268" s="360">
        <v>0.50000000000000622</v>
      </c>
      <c r="R268" s="154">
        <v>1.0119409026512979E-2</v>
      </c>
      <c r="S268" s="153">
        <v>126.96000000000157</v>
      </c>
      <c r="T268" s="152" t="s">
        <v>666</v>
      </c>
      <c r="U268" s="152" t="s">
        <v>428</v>
      </c>
      <c r="V268" s="152"/>
      <c r="W268" s="158">
        <v>1</v>
      </c>
      <c r="X268" s="158" t="s">
        <v>298</v>
      </c>
    </row>
    <row r="269" spans="2:24">
      <c r="B269" s="811"/>
      <c r="C269" s="814"/>
      <c r="D269" s="161">
        <v>3</v>
      </c>
      <c r="E269" s="152" t="s">
        <v>716</v>
      </c>
      <c r="F269" s="153">
        <v>405.58359999999999</v>
      </c>
      <c r="G269" s="152">
        <v>217.44</v>
      </c>
      <c r="H269" s="152">
        <v>215.32</v>
      </c>
      <c r="I269" s="162">
        <f t="shared" si="69"/>
        <v>0.99025018395879316</v>
      </c>
      <c r="J269" s="152">
        <v>10</v>
      </c>
      <c r="K269" s="162">
        <f t="shared" si="70"/>
        <v>4.5989698307579104E-2</v>
      </c>
      <c r="L269" s="153">
        <v>51.47</v>
      </c>
      <c r="M269" s="163">
        <f t="shared" si="71"/>
        <v>1.0362398822663723</v>
      </c>
      <c r="N269" s="153">
        <v>405.58359999999976</v>
      </c>
      <c r="O269" s="152">
        <v>7.88</v>
      </c>
      <c r="P269" s="154">
        <v>3.6239882266372335E-2</v>
      </c>
      <c r="Q269" s="360">
        <v>0</v>
      </c>
      <c r="R269" s="154">
        <v>0</v>
      </c>
      <c r="S269" s="153">
        <v>0</v>
      </c>
      <c r="T269" s="152" t="s">
        <v>666</v>
      </c>
      <c r="U269" s="152" t="s">
        <v>428</v>
      </c>
      <c r="V269" s="152"/>
      <c r="W269" s="158">
        <v>1</v>
      </c>
      <c r="X269" s="158" t="s">
        <v>272</v>
      </c>
    </row>
    <row r="270" spans="2:24">
      <c r="B270" s="811"/>
      <c r="C270" s="814"/>
      <c r="D270" s="161">
        <v>4</v>
      </c>
      <c r="E270" s="152" t="s">
        <v>673</v>
      </c>
      <c r="F270" s="153">
        <v>361.79050000000001</v>
      </c>
      <c r="G270" s="152">
        <v>61.18</v>
      </c>
      <c r="H270" s="152">
        <v>64.11</v>
      </c>
      <c r="I270" s="162">
        <f t="shared" si="69"/>
        <v>1.0478914677999347</v>
      </c>
      <c r="J270" s="152">
        <v>0</v>
      </c>
      <c r="K270" s="162">
        <f t="shared" si="70"/>
        <v>0</v>
      </c>
      <c r="L270" s="153">
        <v>183.65</v>
      </c>
      <c r="M270" s="163">
        <f t="shared" si="71"/>
        <v>1.0478914677999347</v>
      </c>
      <c r="N270" s="153">
        <v>538.09449999999993</v>
      </c>
      <c r="O270" s="152">
        <v>1.97</v>
      </c>
      <c r="P270" s="154">
        <v>3.2200065380843412E-2</v>
      </c>
      <c r="Q270" s="360">
        <v>0.95999999999999974</v>
      </c>
      <c r="R270" s="154">
        <v>1.5691402419091203E-2</v>
      </c>
      <c r="S270" s="153">
        <v>176.30399999999995</v>
      </c>
      <c r="T270" s="152" t="s">
        <v>666</v>
      </c>
      <c r="U270" s="152" t="s">
        <v>428</v>
      </c>
      <c r="V270" s="152"/>
      <c r="W270" s="158">
        <v>1</v>
      </c>
      <c r="X270" s="158" t="s">
        <v>298</v>
      </c>
    </row>
    <row r="271" spans="2:24">
      <c r="B271" s="811"/>
      <c r="C271" s="814"/>
      <c r="D271" s="161">
        <v>5</v>
      </c>
      <c r="E271" s="152" t="s">
        <v>473</v>
      </c>
      <c r="F271" s="153">
        <v>358.36490000000003</v>
      </c>
      <c r="G271" s="152">
        <v>343.08</v>
      </c>
      <c r="H271" s="152">
        <v>342.35</v>
      </c>
      <c r="I271" s="162">
        <f t="shared" si="69"/>
        <v>0.9978722163926782</v>
      </c>
      <c r="J271" s="152">
        <v>3.2</v>
      </c>
      <c r="K271" s="162">
        <f t="shared" si="70"/>
        <v>9.3272706074384992E-3</v>
      </c>
      <c r="L271" s="153">
        <v>157.87</v>
      </c>
      <c r="M271" s="163">
        <f t="shared" si="71"/>
        <v>1.0071994870001166</v>
      </c>
      <c r="N271" s="153">
        <v>389.93890000000431</v>
      </c>
      <c r="O271" s="152">
        <v>2.27</v>
      </c>
      <c r="P271" s="154">
        <v>6.6165325871516854E-3</v>
      </c>
      <c r="Q271" s="360">
        <v>0.20000000000002727</v>
      </c>
      <c r="R271" s="154">
        <v>5.8295441296498567E-4</v>
      </c>
      <c r="S271" s="153">
        <v>31.574000000004304</v>
      </c>
      <c r="T271" s="152" t="s">
        <v>666</v>
      </c>
      <c r="U271" s="152" t="s">
        <v>428</v>
      </c>
      <c r="V271" s="152"/>
      <c r="W271" s="158">
        <v>1</v>
      </c>
      <c r="X271" s="158" t="s">
        <v>467</v>
      </c>
    </row>
    <row r="272" spans="2:24">
      <c r="B272" s="811"/>
      <c r="C272" s="814"/>
      <c r="D272" s="161">
        <v>6</v>
      </c>
      <c r="E272" s="152" t="s">
        <v>686</v>
      </c>
      <c r="F272" s="153">
        <v>338.54989999999998</v>
      </c>
      <c r="G272" s="152">
        <v>48.29</v>
      </c>
      <c r="H272" s="152">
        <v>50.63</v>
      </c>
      <c r="I272" s="162">
        <f t="shared" si="69"/>
        <v>1.0484572375232968</v>
      </c>
      <c r="J272" s="152">
        <v>0</v>
      </c>
      <c r="K272" s="162">
        <f t="shared" si="70"/>
        <v>0</v>
      </c>
      <c r="L272" s="153">
        <v>153.19</v>
      </c>
      <c r="M272" s="163">
        <f t="shared" si="71"/>
        <v>1.0484572375232968</v>
      </c>
      <c r="N272" s="153">
        <v>358.46460000000053</v>
      </c>
      <c r="O272" s="152">
        <v>2.21</v>
      </c>
      <c r="P272" s="154">
        <v>4.5765168772002485E-2</v>
      </c>
      <c r="Q272" s="360">
        <v>0.13000000000000345</v>
      </c>
      <c r="R272" s="154">
        <v>2.6920687512943351E-3</v>
      </c>
      <c r="S272" s="153">
        <v>19.914700000000529</v>
      </c>
      <c r="T272" s="152" t="s">
        <v>666</v>
      </c>
      <c r="U272" s="152" t="s">
        <v>428</v>
      </c>
      <c r="V272" s="152"/>
      <c r="W272" s="158">
        <v>1</v>
      </c>
      <c r="X272" s="158" t="s">
        <v>566</v>
      </c>
    </row>
    <row r="273" spans="2:24">
      <c r="B273" s="811"/>
      <c r="C273" s="814"/>
      <c r="D273" s="161">
        <v>7</v>
      </c>
      <c r="E273" s="152" t="s">
        <v>701</v>
      </c>
      <c r="F273" s="153">
        <v>333.82799999999997</v>
      </c>
      <c r="G273" s="152">
        <v>200.44</v>
      </c>
      <c r="H273" s="152">
        <v>196.45</v>
      </c>
      <c r="I273" s="162">
        <f t="shared" si="69"/>
        <v>0.98009379365396121</v>
      </c>
      <c r="J273" s="152">
        <v>8.0500000000000007</v>
      </c>
      <c r="K273" s="162">
        <f t="shared" si="70"/>
        <v>4.0161644382358815E-2</v>
      </c>
      <c r="L273" s="153">
        <v>84.3</v>
      </c>
      <c r="M273" s="163">
        <f t="shared" si="71"/>
        <v>1.02025543803632</v>
      </c>
      <c r="N273" s="153">
        <v>342.25800000000015</v>
      </c>
      <c r="O273" s="152">
        <v>3.96</v>
      </c>
      <c r="P273" s="154">
        <v>1.9756535621632407E-2</v>
      </c>
      <c r="Q273" s="360">
        <v>0.10000000000000231</v>
      </c>
      <c r="R273" s="154">
        <v>4.9890241468769864E-4</v>
      </c>
      <c r="S273" s="153">
        <v>8.4300000000001951</v>
      </c>
      <c r="T273" s="152" t="s">
        <v>666</v>
      </c>
      <c r="U273" s="152" t="s">
        <v>428</v>
      </c>
      <c r="V273" s="152"/>
      <c r="W273" s="158">
        <v>1</v>
      </c>
      <c r="X273" s="158" t="s">
        <v>290</v>
      </c>
    </row>
    <row r="274" spans="2:24">
      <c r="B274" s="811"/>
      <c r="C274" s="814"/>
      <c r="D274" s="161">
        <v>8</v>
      </c>
      <c r="E274" s="152" t="s">
        <v>471</v>
      </c>
      <c r="F274" s="153">
        <v>319.33199999999999</v>
      </c>
      <c r="G274" s="152">
        <v>146.58000000000001</v>
      </c>
      <c r="H274" s="152">
        <v>145.55000000000001</v>
      </c>
      <c r="I274" s="162">
        <f t="shared" si="69"/>
        <v>0.99297312048028374</v>
      </c>
      <c r="J274" s="152">
        <v>3.83</v>
      </c>
      <c r="K274" s="162">
        <f t="shared" si="70"/>
        <v>2.6129076272342747E-2</v>
      </c>
      <c r="L274" s="153">
        <v>122.82</v>
      </c>
      <c r="M274" s="163">
        <f t="shared" si="71"/>
        <v>1.0191021967526266</v>
      </c>
      <c r="N274" s="153">
        <v>343.89600000000138</v>
      </c>
      <c r="O274" s="152">
        <v>2.6</v>
      </c>
      <c r="P274" s="154">
        <v>1.7737754127438939E-2</v>
      </c>
      <c r="Q274" s="360">
        <v>0.20000000000001128</v>
      </c>
      <c r="R274" s="154">
        <v>1.3644426251876876E-3</v>
      </c>
      <c r="S274" s="153">
        <v>24.564000000001386</v>
      </c>
      <c r="T274" s="152" t="s">
        <v>666</v>
      </c>
      <c r="U274" s="152" t="s">
        <v>428</v>
      </c>
      <c r="V274" s="152"/>
      <c r="W274" s="158">
        <v>1</v>
      </c>
      <c r="X274" s="158" t="s">
        <v>470</v>
      </c>
    </row>
    <row r="275" spans="2:24">
      <c r="B275" s="811"/>
      <c r="C275" s="814"/>
      <c r="D275" s="161">
        <v>9</v>
      </c>
      <c r="E275" s="152" t="s">
        <v>468</v>
      </c>
      <c r="F275" s="153">
        <v>305.60579999999999</v>
      </c>
      <c r="G275" s="152">
        <v>28.23</v>
      </c>
      <c r="H275" s="152">
        <v>29.55</v>
      </c>
      <c r="I275" s="162">
        <f t="shared" si="69"/>
        <v>1.046758767268863</v>
      </c>
      <c r="J275" s="152">
        <v>0</v>
      </c>
      <c r="K275" s="162">
        <f t="shared" si="70"/>
        <v>0</v>
      </c>
      <c r="L275" s="153">
        <v>248.46</v>
      </c>
      <c r="M275" s="163">
        <f t="shared" si="71"/>
        <v>1.046758767268863</v>
      </c>
      <c r="N275" s="153">
        <v>327.9672000000001</v>
      </c>
      <c r="O275" s="152">
        <v>1.23</v>
      </c>
      <c r="P275" s="154">
        <v>4.3570669500531345E-2</v>
      </c>
      <c r="Q275" s="360">
        <v>9.0000000000000302E-2</v>
      </c>
      <c r="R275" s="154">
        <v>3.1880977683315728E-3</v>
      </c>
      <c r="S275" s="153">
        <v>22.361400000000074</v>
      </c>
      <c r="T275" s="152" t="s">
        <v>666</v>
      </c>
      <c r="U275" s="152" t="s">
        <v>428</v>
      </c>
      <c r="V275" s="152"/>
      <c r="W275" s="158">
        <v>1</v>
      </c>
      <c r="X275" s="158" t="s">
        <v>467</v>
      </c>
    </row>
    <row r="276" spans="2:24">
      <c r="B276" s="812"/>
      <c r="C276" s="815"/>
      <c r="D276" s="161">
        <v>10</v>
      </c>
      <c r="E276" s="152" t="s">
        <v>550</v>
      </c>
      <c r="F276" s="153">
        <v>303.17379999999997</v>
      </c>
      <c r="G276" s="152">
        <v>115.97</v>
      </c>
      <c r="H276" s="152">
        <v>119.04</v>
      </c>
      <c r="I276" s="162">
        <f t="shared" si="69"/>
        <v>1.0264723635422954</v>
      </c>
      <c r="J276" s="152">
        <v>0</v>
      </c>
      <c r="K276" s="162">
        <f t="shared" si="70"/>
        <v>0</v>
      </c>
      <c r="L276" s="153">
        <v>141.66999999999999</v>
      </c>
      <c r="M276" s="163">
        <f t="shared" si="71"/>
        <v>1.0264723635422954</v>
      </c>
      <c r="N276" s="153">
        <v>434.92690000000101</v>
      </c>
      <c r="O276" s="152">
        <v>2.14</v>
      </c>
      <c r="P276" s="154">
        <v>1.845304820212124E-2</v>
      </c>
      <c r="Q276" s="360">
        <v>0.93000000000000727</v>
      </c>
      <c r="R276" s="154">
        <v>8.0193153401742455E-3</v>
      </c>
      <c r="S276" s="153">
        <v>131.75310000000101</v>
      </c>
      <c r="T276" s="152" t="s">
        <v>666</v>
      </c>
      <c r="U276" s="152" t="s">
        <v>428</v>
      </c>
      <c r="V276" s="152"/>
      <c r="W276" s="158">
        <v>1</v>
      </c>
      <c r="X276" s="158" t="s">
        <v>272</v>
      </c>
    </row>
    <row r="277" spans="2:24">
      <c r="B277" s="810">
        <f t="shared" si="67"/>
        <v>45957</v>
      </c>
      <c r="C277" s="813" t="str">
        <f t="shared" ref="C277" si="75">CHOOSE(WEEKDAY(B277,2),"一","二","三","四","五","六","日")</f>
        <v>一</v>
      </c>
      <c r="D277" s="161">
        <v>1</v>
      </c>
      <c r="E277" s="152" t="s">
        <v>488</v>
      </c>
      <c r="F277" s="153">
        <v>849.75</v>
      </c>
      <c r="G277" s="152">
        <v>3664</v>
      </c>
      <c r="H277" s="152">
        <v>3719</v>
      </c>
      <c r="I277" s="162">
        <f t="shared" si="69"/>
        <v>1.0150109170305677</v>
      </c>
      <c r="J277" s="152">
        <v>0</v>
      </c>
      <c r="K277" s="162">
        <f t="shared" si="70"/>
        <v>0</v>
      </c>
      <c r="L277" s="153">
        <v>15.45</v>
      </c>
      <c r="M277" s="163">
        <f t="shared" si="71"/>
        <v>1.0150109170305677</v>
      </c>
      <c r="N277" s="153">
        <v>849.75</v>
      </c>
      <c r="O277" s="152">
        <v>55</v>
      </c>
      <c r="P277" s="154">
        <v>1.5010917030567686E-2</v>
      </c>
      <c r="Q277" s="360">
        <v>0</v>
      </c>
      <c r="R277" s="154">
        <v>0</v>
      </c>
      <c r="S277" s="153">
        <v>0</v>
      </c>
      <c r="T277" s="152" t="s">
        <v>666</v>
      </c>
      <c r="U277" s="152" t="s">
        <v>487</v>
      </c>
      <c r="V277" s="152" t="s">
        <v>667</v>
      </c>
      <c r="W277" s="158">
        <v>1</v>
      </c>
      <c r="X277" s="158" t="s">
        <v>182</v>
      </c>
    </row>
    <row r="278" spans="2:24">
      <c r="B278" s="811"/>
      <c r="C278" s="814"/>
      <c r="D278" s="161">
        <v>2</v>
      </c>
      <c r="E278" s="152" t="s">
        <v>457</v>
      </c>
      <c r="F278" s="153">
        <v>839.57610000000011</v>
      </c>
      <c r="G278" s="152">
        <v>6134</v>
      </c>
      <c r="H278" s="152">
        <v>6430.67</v>
      </c>
      <c r="I278" s="162">
        <f t="shared" si="69"/>
        <v>1.0483648516465602</v>
      </c>
      <c r="J278" s="152">
        <v>0</v>
      </c>
      <c r="K278" s="162">
        <f t="shared" si="70"/>
        <v>0</v>
      </c>
      <c r="L278" s="153">
        <v>2.83</v>
      </c>
      <c r="M278" s="163">
        <f t="shared" si="71"/>
        <v>1.0483648516465602</v>
      </c>
      <c r="N278" s="153">
        <v>839.57610000000022</v>
      </c>
      <c r="O278" s="152">
        <v>296.67</v>
      </c>
      <c r="P278" s="154">
        <v>4.836485164656016E-2</v>
      </c>
      <c r="Q278" s="360">
        <v>0</v>
      </c>
      <c r="R278" s="154">
        <v>0</v>
      </c>
      <c r="S278" s="153">
        <v>0</v>
      </c>
      <c r="T278" s="152" t="s">
        <v>666</v>
      </c>
      <c r="U278" s="152" t="s">
        <v>428</v>
      </c>
      <c r="V278" s="152"/>
      <c r="W278" s="158">
        <v>1</v>
      </c>
      <c r="X278" s="158" t="s">
        <v>292</v>
      </c>
    </row>
    <row r="279" spans="2:24">
      <c r="B279" s="811"/>
      <c r="C279" s="814"/>
      <c r="D279" s="161">
        <v>3</v>
      </c>
      <c r="E279" s="152" t="s">
        <v>465</v>
      </c>
      <c r="F279" s="153">
        <v>418.5</v>
      </c>
      <c r="G279" s="152">
        <v>7758</v>
      </c>
      <c r="H279" s="152">
        <v>7788</v>
      </c>
      <c r="I279" s="162">
        <f t="shared" si="69"/>
        <v>1.0038669760247487</v>
      </c>
      <c r="J279" s="152">
        <v>0</v>
      </c>
      <c r="K279" s="162">
        <f t="shared" si="70"/>
        <v>0</v>
      </c>
      <c r="L279" s="153">
        <v>13.95</v>
      </c>
      <c r="M279" s="163">
        <f t="shared" si="71"/>
        <v>1.0038669760247487</v>
      </c>
      <c r="N279" s="153">
        <v>418.5</v>
      </c>
      <c r="O279" s="152">
        <v>30</v>
      </c>
      <c r="P279" s="154">
        <v>3.8669760247486465E-3</v>
      </c>
      <c r="Q279" s="360">
        <v>0</v>
      </c>
      <c r="R279" s="154">
        <v>0</v>
      </c>
      <c r="S279" s="153">
        <v>0</v>
      </c>
      <c r="T279" s="152" t="s">
        <v>666</v>
      </c>
      <c r="U279" s="152" t="s">
        <v>711</v>
      </c>
      <c r="V279" s="152" t="s">
        <v>669</v>
      </c>
      <c r="W279" s="158">
        <v>1</v>
      </c>
      <c r="X279" s="158" t="s">
        <v>316</v>
      </c>
    </row>
    <row r="280" spans="2:24">
      <c r="B280" s="811"/>
      <c r="C280" s="814"/>
      <c r="D280" s="161">
        <v>4</v>
      </c>
      <c r="E280" s="152" t="s">
        <v>548</v>
      </c>
      <c r="F280" s="153">
        <v>355.48799999999994</v>
      </c>
      <c r="G280" s="152">
        <v>48.28</v>
      </c>
      <c r="H280" s="152">
        <v>50.01</v>
      </c>
      <c r="I280" s="162">
        <f t="shared" si="69"/>
        <v>1.0358326429163214</v>
      </c>
      <c r="J280" s="152">
        <v>0</v>
      </c>
      <c r="K280" s="162">
        <f t="shared" si="70"/>
        <v>0</v>
      </c>
      <c r="L280" s="153">
        <v>253.92</v>
      </c>
      <c r="M280" s="163">
        <f t="shared" si="71"/>
        <v>1.0358326429163214</v>
      </c>
      <c r="N280" s="153">
        <v>439.28159999999917</v>
      </c>
      <c r="O280" s="152">
        <v>1.4</v>
      </c>
      <c r="P280" s="154">
        <v>2.8997514498757246E-2</v>
      </c>
      <c r="Q280" s="360">
        <v>0.32999999999999696</v>
      </c>
      <c r="R280" s="154">
        <v>6.8351284175641458E-3</v>
      </c>
      <c r="S280" s="153">
        <v>83.79359999999923</v>
      </c>
      <c r="T280" s="152" t="s">
        <v>666</v>
      </c>
      <c r="U280" s="152" t="s">
        <v>428</v>
      </c>
      <c r="V280" s="152"/>
      <c r="W280" s="158">
        <v>1</v>
      </c>
      <c r="X280" s="158" t="s">
        <v>298</v>
      </c>
    </row>
    <row r="281" spans="2:24">
      <c r="B281" s="811"/>
      <c r="C281" s="814"/>
      <c r="D281" s="161">
        <v>5</v>
      </c>
      <c r="E281" s="152" t="s">
        <v>459</v>
      </c>
      <c r="F281" s="153">
        <v>339.58</v>
      </c>
      <c r="G281" s="152">
        <v>61.34</v>
      </c>
      <c r="H281" s="152">
        <v>63.34</v>
      </c>
      <c r="I281" s="162">
        <f t="shared" si="69"/>
        <v>1.0326051516139549</v>
      </c>
      <c r="J281" s="152">
        <v>0</v>
      </c>
      <c r="K281" s="162">
        <f t="shared" si="70"/>
        <v>0</v>
      </c>
      <c r="L281" s="153">
        <v>169.79</v>
      </c>
      <c r="M281" s="163">
        <f t="shared" si="71"/>
        <v>1.0326051516139549</v>
      </c>
      <c r="N281" s="153">
        <v>339.58</v>
      </c>
      <c r="O281" s="152">
        <v>2</v>
      </c>
      <c r="P281" s="154">
        <v>3.2605151613955004E-2</v>
      </c>
      <c r="Q281" s="360">
        <v>0</v>
      </c>
      <c r="R281" s="154">
        <v>0</v>
      </c>
      <c r="S281" s="153">
        <v>0</v>
      </c>
      <c r="T281" s="152" t="s">
        <v>666</v>
      </c>
      <c r="U281" s="152" t="s">
        <v>428</v>
      </c>
      <c r="V281" s="152"/>
      <c r="W281" s="158">
        <v>1</v>
      </c>
      <c r="X281" s="158" t="s">
        <v>292</v>
      </c>
    </row>
    <row r="282" spans="2:24">
      <c r="B282" s="811"/>
      <c r="C282" s="814"/>
      <c r="D282" s="161">
        <v>6</v>
      </c>
      <c r="E282" s="152" t="s">
        <v>717</v>
      </c>
      <c r="F282" s="153">
        <v>322.25889999999993</v>
      </c>
      <c r="G282" s="152">
        <v>149.44</v>
      </c>
      <c r="H282" s="152">
        <v>146.96</v>
      </c>
      <c r="I282" s="162">
        <f t="shared" si="69"/>
        <v>0.98340471092077097</v>
      </c>
      <c r="J282" s="152">
        <v>7.55</v>
      </c>
      <c r="K282" s="162">
        <f t="shared" si="70"/>
        <v>5.0521948608137045E-2</v>
      </c>
      <c r="L282" s="153">
        <v>128.38999999999999</v>
      </c>
      <c r="M282" s="163">
        <f t="shared" si="71"/>
        <v>1.0339266595289081</v>
      </c>
      <c r="N282" s="153">
        <v>650.93730000000267</v>
      </c>
      <c r="O282" s="152">
        <v>2.5099999999999998</v>
      </c>
      <c r="P282" s="154">
        <v>1.6796038543897215E-2</v>
      </c>
      <c r="Q282" s="360">
        <v>2.5600000000000218</v>
      </c>
      <c r="R282" s="154">
        <v>1.7130620985010853E-2</v>
      </c>
      <c r="S282" s="153">
        <v>328.67840000000274</v>
      </c>
      <c r="T282" s="152" t="s">
        <v>666</v>
      </c>
      <c r="U282" s="152" t="s">
        <v>428</v>
      </c>
      <c r="V282" s="152"/>
      <c r="W282" s="158">
        <v>1</v>
      </c>
      <c r="X282" s="158" t="s">
        <v>298</v>
      </c>
    </row>
    <row r="283" spans="2:24">
      <c r="B283" s="811"/>
      <c r="C283" s="814"/>
      <c r="D283" s="161">
        <v>7</v>
      </c>
      <c r="E283" s="152" t="s">
        <v>468</v>
      </c>
      <c r="F283" s="153">
        <v>313.05959999999999</v>
      </c>
      <c r="G283" s="152">
        <v>27.45</v>
      </c>
      <c r="H283" s="152">
        <v>28.71</v>
      </c>
      <c r="I283" s="162">
        <f t="shared" si="69"/>
        <v>1.0459016393442624</v>
      </c>
      <c r="J283" s="152">
        <v>0</v>
      </c>
      <c r="K283" s="162">
        <f t="shared" si="70"/>
        <v>0</v>
      </c>
      <c r="L283" s="153">
        <v>248.46</v>
      </c>
      <c r="M283" s="163">
        <f t="shared" si="71"/>
        <v>1.0459016393442624</v>
      </c>
      <c r="N283" s="153">
        <v>313.05960000000039</v>
      </c>
      <c r="O283" s="152">
        <v>1.26</v>
      </c>
      <c r="P283" s="154">
        <v>4.5901639344262293E-2</v>
      </c>
      <c r="Q283" s="360">
        <v>0</v>
      </c>
      <c r="R283" s="154">
        <v>0</v>
      </c>
      <c r="S283" s="153">
        <v>0</v>
      </c>
      <c r="T283" s="152" t="s">
        <v>666</v>
      </c>
      <c r="U283" s="152" t="s">
        <v>428</v>
      </c>
      <c r="V283" s="152"/>
      <c r="W283" s="158">
        <v>1</v>
      </c>
      <c r="X283" s="158" t="s">
        <v>467</v>
      </c>
    </row>
    <row r="284" spans="2:24">
      <c r="B284" s="811"/>
      <c r="C284" s="814"/>
      <c r="D284" s="161">
        <v>8</v>
      </c>
      <c r="E284" s="152" t="s">
        <v>673</v>
      </c>
      <c r="F284" s="153">
        <v>312.20499999999998</v>
      </c>
      <c r="G284" s="152">
        <v>59.77</v>
      </c>
      <c r="H284" s="152">
        <v>62.39</v>
      </c>
      <c r="I284" s="162">
        <f t="shared" si="69"/>
        <v>1.0438346996821146</v>
      </c>
      <c r="J284" s="152">
        <v>0</v>
      </c>
      <c r="K284" s="162">
        <f t="shared" si="70"/>
        <v>0</v>
      </c>
      <c r="L284" s="153">
        <v>183.65</v>
      </c>
      <c r="M284" s="163">
        <f t="shared" si="71"/>
        <v>1.0438346996821146</v>
      </c>
      <c r="N284" s="153">
        <v>481.16299999999956</v>
      </c>
      <c r="O284" s="152">
        <v>1.7</v>
      </c>
      <c r="P284" s="154">
        <v>2.8442362389158437E-2</v>
      </c>
      <c r="Q284" s="360">
        <v>0.91999999999999749</v>
      </c>
      <c r="R284" s="154">
        <v>1.539233729295629E-2</v>
      </c>
      <c r="S284" s="153">
        <v>168.95799999999954</v>
      </c>
      <c r="T284" s="152" t="s">
        <v>666</v>
      </c>
      <c r="U284" s="152" t="s">
        <v>428</v>
      </c>
      <c r="V284" s="152"/>
      <c r="W284" s="158">
        <v>1</v>
      </c>
      <c r="X284" s="158" t="s">
        <v>298</v>
      </c>
    </row>
    <row r="285" spans="2:24">
      <c r="B285" s="811"/>
      <c r="C285" s="814"/>
      <c r="D285" s="161">
        <v>9</v>
      </c>
      <c r="E285" s="152" t="s">
        <v>550</v>
      </c>
      <c r="F285" s="153">
        <v>306.00720000000001</v>
      </c>
      <c r="G285" s="152">
        <v>110.71</v>
      </c>
      <c r="H285" s="152">
        <v>113.96</v>
      </c>
      <c r="I285" s="162">
        <f t="shared" si="69"/>
        <v>1.0293559750700028</v>
      </c>
      <c r="J285" s="152">
        <v>0</v>
      </c>
      <c r="K285" s="162">
        <f t="shared" si="70"/>
        <v>0</v>
      </c>
      <c r="L285" s="153">
        <v>141.66999999999999</v>
      </c>
      <c r="M285" s="163">
        <f t="shared" si="71"/>
        <v>1.0293559750700028</v>
      </c>
      <c r="N285" s="153">
        <v>460.42749999999995</v>
      </c>
      <c r="O285" s="152">
        <v>2.16</v>
      </c>
      <c r="P285" s="154">
        <v>1.9510432661909497E-2</v>
      </c>
      <c r="Q285" s="360">
        <v>1.0899999999999999</v>
      </c>
      <c r="R285" s="154">
        <v>9.845542408093216E-3</v>
      </c>
      <c r="S285" s="153">
        <v>154.42029999999997</v>
      </c>
      <c r="T285" s="152" t="s">
        <v>666</v>
      </c>
      <c r="U285" s="152" t="s">
        <v>428</v>
      </c>
      <c r="V285" s="152"/>
      <c r="W285" s="158">
        <v>1</v>
      </c>
      <c r="X285" s="158" t="s">
        <v>272</v>
      </c>
    </row>
    <row r="286" spans="2:24">
      <c r="B286" s="812"/>
      <c r="C286" s="815"/>
      <c r="D286" s="161">
        <v>10</v>
      </c>
      <c r="E286" s="152" t="s">
        <v>713</v>
      </c>
      <c r="F286" s="153">
        <v>305.5206</v>
      </c>
      <c r="G286" s="152">
        <v>349.86</v>
      </c>
      <c r="H286" s="152">
        <v>345.48</v>
      </c>
      <c r="I286" s="162">
        <f t="shared" si="69"/>
        <v>0.98748070656834164</v>
      </c>
      <c r="J286" s="152">
        <v>9</v>
      </c>
      <c r="K286" s="162">
        <f t="shared" si="70"/>
        <v>2.5724575544503515E-2</v>
      </c>
      <c r="L286" s="153">
        <v>66.13</v>
      </c>
      <c r="M286" s="163">
        <f t="shared" si="71"/>
        <v>1.0132052821128452</v>
      </c>
      <c r="N286" s="153">
        <v>305.52060000000029</v>
      </c>
      <c r="O286" s="152">
        <v>4.62</v>
      </c>
      <c r="P286" s="154">
        <v>1.3205282112845138E-2</v>
      </c>
      <c r="Q286" s="360">
        <v>0</v>
      </c>
      <c r="R286" s="154">
        <v>0</v>
      </c>
      <c r="S286" s="153">
        <v>0</v>
      </c>
      <c r="T286" s="152" t="s">
        <v>666</v>
      </c>
      <c r="U286" s="152" t="s">
        <v>428</v>
      </c>
      <c r="V286" s="152"/>
      <c r="W286" s="158">
        <v>1</v>
      </c>
      <c r="X286" s="158" t="s">
        <v>285</v>
      </c>
    </row>
    <row r="287" spans="2:24">
      <c r="B287" s="810">
        <f t="shared" ref="B287" si="76">B277+1</f>
        <v>45958</v>
      </c>
      <c r="C287" s="813" t="str">
        <f t="shared" ref="C287" si="77">CHOOSE(WEEKDAY(B287,2),"一","二","三","四","五","六","日")</f>
        <v>二</v>
      </c>
      <c r="D287" s="161">
        <v>1</v>
      </c>
      <c r="E287" s="152" t="s">
        <v>488</v>
      </c>
      <c r="F287" s="153">
        <v>695.25</v>
      </c>
      <c r="G287" s="152">
        <v>3537</v>
      </c>
      <c r="H287" s="152">
        <v>3582</v>
      </c>
      <c r="I287" s="162">
        <f t="shared" ref="I287:I306" si="78">H287/G287</f>
        <v>1.0127226463104326</v>
      </c>
      <c r="J287" s="152">
        <v>0</v>
      </c>
      <c r="K287" s="162">
        <f t="shared" ref="K287:K306" si="79">J287/G287</f>
        <v>0</v>
      </c>
      <c r="L287" s="153">
        <v>15.45</v>
      </c>
      <c r="M287" s="163">
        <f t="shared" ref="M287:M306" si="80">(H287+J287)/G287</f>
        <v>1.0127226463104326</v>
      </c>
      <c r="N287" s="153">
        <v>695.25</v>
      </c>
      <c r="O287" s="152">
        <v>45</v>
      </c>
      <c r="P287" s="154">
        <v>1.2722646310432569E-2</v>
      </c>
      <c r="Q287" s="360">
        <v>0</v>
      </c>
      <c r="R287" s="154">
        <v>0</v>
      </c>
      <c r="S287" s="153">
        <v>0</v>
      </c>
      <c r="T287" s="152" t="s">
        <v>666</v>
      </c>
      <c r="U287" s="152" t="s">
        <v>487</v>
      </c>
      <c r="V287" s="152" t="s">
        <v>667</v>
      </c>
      <c r="W287" s="158">
        <v>1</v>
      </c>
      <c r="X287" s="158" t="s">
        <v>182</v>
      </c>
    </row>
    <row r="288" spans="2:24">
      <c r="B288" s="811"/>
      <c r="C288" s="814"/>
      <c r="D288" s="161">
        <v>2</v>
      </c>
      <c r="E288" s="152" t="s">
        <v>465</v>
      </c>
      <c r="F288" s="153">
        <v>571.94999999999993</v>
      </c>
      <c r="G288" s="152">
        <v>6525</v>
      </c>
      <c r="H288" s="152">
        <v>6566</v>
      </c>
      <c r="I288" s="162">
        <f t="shared" si="78"/>
        <v>1.0062835249042146</v>
      </c>
      <c r="J288" s="152">
        <v>0</v>
      </c>
      <c r="K288" s="162">
        <f t="shared" si="79"/>
        <v>0</v>
      </c>
      <c r="L288" s="153">
        <v>13.95</v>
      </c>
      <c r="M288" s="163">
        <f t="shared" si="80"/>
        <v>1.0062835249042146</v>
      </c>
      <c r="N288" s="153">
        <v>571.94999999999993</v>
      </c>
      <c r="O288" s="152">
        <v>41</v>
      </c>
      <c r="P288" s="154">
        <v>6.2835249042145595E-3</v>
      </c>
      <c r="Q288" s="360">
        <v>0</v>
      </c>
      <c r="R288" s="154">
        <v>0</v>
      </c>
      <c r="S288" s="153">
        <v>0</v>
      </c>
      <c r="T288" s="152" t="s">
        <v>666</v>
      </c>
      <c r="U288" s="152" t="s">
        <v>711</v>
      </c>
      <c r="V288" s="152" t="s">
        <v>669</v>
      </c>
      <c r="W288" s="158">
        <v>1</v>
      </c>
      <c r="X288" s="158" t="s">
        <v>316</v>
      </c>
    </row>
    <row r="289" spans="2:24">
      <c r="B289" s="811"/>
      <c r="C289" s="814"/>
      <c r="D289" s="161">
        <v>3</v>
      </c>
      <c r="E289" s="152" t="s">
        <v>557</v>
      </c>
      <c r="F289" s="153">
        <v>365.84</v>
      </c>
      <c r="G289" s="152">
        <v>22180</v>
      </c>
      <c r="H289" s="152">
        <v>22316</v>
      </c>
      <c r="I289" s="162">
        <f t="shared" si="78"/>
        <v>1.0061316501352571</v>
      </c>
      <c r="J289" s="152">
        <v>0</v>
      </c>
      <c r="K289" s="162">
        <f t="shared" si="79"/>
        <v>0</v>
      </c>
      <c r="L289" s="153">
        <v>2.69</v>
      </c>
      <c r="M289" s="163">
        <f t="shared" si="80"/>
        <v>1.0061316501352571</v>
      </c>
      <c r="N289" s="153">
        <v>365.84</v>
      </c>
      <c r="O289" s="152">
        <v>136</v>
      </c>
      <c r="P289" s="154">
        <v>6.1316501352569885E-3</v>
      </c>
      <c r="Q289" s="360">
        <v>0</v>
      </c>
      <c r="R289" s="154">
        <v>0</v>
      </c>
      <c r="S289" s="153">
        <v>0</v>
      </c>
      <c r="T289" s="152" t="s">
        <v>666</v>
      </c>
      <c r="U289" s="152" t="s">
        <v>478</v>
      </c>
      <c r="V289" s="152"/>
      <c r="W289" s="158">
        <v>1</v>
      </c>
      <c r="X289" s="158" t="s">
        <v>311</v>
      </c>
    </row>
    <row r="290" spans="2:24">
      <c r="B290" s="811"/>
      <c r="C290" s="814"/>
      <c r="D290" s="161">
        <v>4</v>
      </c>
      <c r="E290" s="152" t="s">
        <v>479</v>
      </c>
      <c r="F290" s="153">
        <v>364.15210000000002</v>
      </c>
      <c r="G290" s="152">
        <v>869.99</v>
      </c>
      <c r="H290" s="152">
        <v>866.28</v>
      </c>
      <c r="I290" s="162">
        <f t="shared" si="78"/>
        <v>0.99573558316762256</v>
      </c>
      <c r="J290" s="152">
        <v>30.8</v>
      </c>
      <c r="K290" s="162">
        <f t="shared" si="79"/>
        <v>3.5402705778227336E-2</v>
      </c>
      <c r="L290" s="153">
        <v>147.43</v>
      </c>
      <c r="M290" s="163">
        <f t="shared" si="80"/>
        <v>1.0311382889458498</v>
      </c>
      <c r="N290" s="153">
        <v>3993.8786999999879</v>
      </c>
      <c r="O290" s="152">
        <v>2.4700000000000002</v>
      </c>
      <c r="P290" s="154">
        <v>2.8391130932539457E-3</v>
      </c>
      <c r="Q290" s="360">
        <v>24.619999999999919</v>
      </c>
      <c r="R290" s="154">
        <v>2.8299175852595913E-2</v>
      </c>
      <c r="S290" s="153">
        <v>3629.7265999999881</v>
      </c>
      <c r="T290" s="152" t="s">
        <v>666</v>
      </c>
      <c r="U290" s="152" t="s">
        <v>478</v>
      </c>
      <c r="V290" s="152" t="s">
        <v>678</v>
      </c>
      <c r="W290" s="158">
        <v>1</v>
      </c>
      <c r="X290" s="158" t="s">
        <v>467</v>
      </c>
    </row>
    <row r="291" spans="2:24">
      <c r="B291" s="811"/>
      <c r="C291" s="814"/>
      <c r="D291" s="161">
        <v>5</v>
      </c>
      <c r="E291" s="152" t="s">
        <v>539</v>
      </c>
      <c r="F291" s="153">
        <v>346.80100000000004</v>
      </c>
      <c r="G291" s="152">
        <v>43.42</v>
      </c>
      <c r="H291" s="152">
        <v>45.55</v>
      </c>
      <c r="I291" s="162">
        <f t="shared" si="78"/>
        <v>1.0490557346844771</v>
      </c>
      <c r="J291" s="152">
        <v>0</v>
      </c>
      <c r="K291" s="162">
        <f t="shared" si="79"/>
        <v>0</v>
      </c>
      <c r="L291" s="153">
        <v>187.46</v>
      </c>
      <c r="M291" s="163">
        <f t="shared" si="80"/>
        <v>1.0490557346844771</v>
      </c>
      <c r="N291" s="153">
        <v>399.28979999999916</v>
      </c>
      <c r="O291" s="152">
        <v>1.85</v>
      </c>
      <c r="P291" s="154">
        <v>4.2607093505297101E-2</v>
      </c>
      <c r="Q291" s="360">
        <v>0.27999999999999536</v>
      </c>
      <c r="R291" s="154">
        <v>6.4486411791799944E-3</v>
      </c>
      <c r="S291" s="153">
        <v>52.488799999999131</v>
      </c>
      <c r="T291" s="152" t="s">
        <v>666</v>
      </c>
      <c r="U291" s="152" t="s">
        <v>428</v>
      </c>
      <c r="V291" s="152"/>
      <c r="W291" s="158">
        <v>1</v>
      </c>
      <c r="X291" s="158" t="s">
        <v>310</v>
      </c>
    </row>
    <row r="292" spans="2:24">
      <c r="B292" s="811"/>
      <c r="C292" s="814"/>
      <c r="D292" s="161">
        <v>6</v>
      </c>
      <c r="E292" s="152" t="s">
        <v>700</v>
      </c>
      <c r="F292" s="153">
        <v>337.35179999999997</v>
      </c>
      <c r="G292" s="152">
        <v>113.28</v>
      </c>
      <c r="H292" s="152">
        <v>113.84</v>
      </c>
      <c r="I292" s="162">
        <f t="shared" si="78"/>
        <v>1.0049435028248588</v>
      </c>
      <c r="J292" s="152">
        <v>4.8499999999999996</v>
      </c>
      <c r="K292" s="162">
        <f t="shared" si="79"/>
        <v>4.2814265536723163E-2</v>
      </c>
      <c r="L292" s="153">
        <v>139.97999999999999</v>
      </c>
      <c r="M292" s="163">
        <f t="shared" si="80"/>
        <v>1.047757768361582</v>
      </c>
      <c r="N292" s="153">
        <v>757.29179999999951</v>
      </c>
      <c r="O292" s="152">
        <v>2.41</v>
      </c>
      <c r="P292" s="154">
        <v>2.1274717514124294E-2</v>
      </c>
      <c r="Q292" s="360">
        <v>2.9999999999999964</v>
      </c>
      <c r="R292" s="154">
        <v>2.6483050847457595E-2</v>
      </c>
      <c r="S292" s="153">
        <v>419.93999999999949</v>
      </c>
      <c r="T292" s="152" t="s">
        <v>666</v>
      </c>
      <c r="U292" s="152" t="s">
        <v>428</v>
      </c>
      <c r="V292" s="152"/>
      <c r="W292" s="158">
        <v>1</v>
      </c>
      <c r="X292" s="158" t="s">
        <v>310</v>
      </c>
    </row>
    <row r="293" spans="2:24">
      <c r="B293" s="811"/>
      <c r="C293" s="814"/>
      <c r="D293" s="161">
        <v>7</v>
      </c>
      <c r="E293" s="152" t="s">
        <v>468</v>
      </c>
      <c r="F293" s="153">
        <v>315.54419999999999</v>
      </c>
      <c r="G293" s="152">
        <v>35.32</v>
      </c>
      <c r="H293" s="152">
        <v>35.39</v>
      </c>
      <c r="I293" s="162">
        <f t="shared" si="78"/>
        <v>1.0019818799547</v>
      </c>
      <c r="J293" s="152">
        <v>1.5</v>
      </c>
      <c r="K293" s="162">
        <f t="shared" si="79"/>
        <v>4.2468856172140433E-2</v>
      </c>
      <c r="L293" s="153">
        <v>248.46</v>
      </c>
      <c r="M293" s="163">
        <f t="shared" si="80"/>
        <v>1.0444507361268403</v>
      </c>
      <c r="N293" s="153">
        <v>390.08220000000006</v>
      </c>
      <c r="O293" s="152">
        <v>1.27</v>
      </c>
      <c r="P293" s="154">
        <v>3.5956964892412228E-2</v>
      </c>
      <c r="Q293" s="360">
        <v>0.30000000000000027</v>
      </c>
      <c r="R293" s="154">
        <v>8.4937712344280939E-3</v>
      </c>
      <c r="S293" s="153">
        <v>74.538000000000068</v>
      </c>
      <c r="T293" s="152" t="s">
        <v>666</v>
      </c>
      <c r="U293" s="152" t="s">
        <v>428</v>
      </c>
      <c r="V293" s="152"/>
      <c r="W293" s="158">
        <v>1</v>
      </c>
      <c r="X293" s="158" t="s">
        <v>467</v>
      </c>
    </row>
    <row r="294" spans="2:24">
      <c r="B294" s="811"/>
      <c r="C294" s="814"/>
      <c r="D294" s="161">
        <v>8</v>
      </c>
      <c r="E294" s="152" t="s">
        <v>548</v>
      </c>
      <c r="F294" s="153">
        <v>314.86079999999998</v>
      </c>
      <c r="G294" s="152">
        <v>46.81</v>
      </c>
      <c r="H294" s="152">
        <v>44.5</v>
      </c>
      <c r="I294" s="162">
        <f t="shared" si="78"/>
        <v>0.9506515701773125</v>
      </c>
      <c r="J294" s="152">
        <v>3.55</v>
      </c>
      <c r="K294" s="162">
        <f t="shared" si="79"/>
        <v>7.5838496047853018E-2</v>
      </c>
      <c r="L294" s="153">
        <v>253.92</v>
      </c>
      <c r="M294" s="163">
        <f t="shared" si="80"/>
        <v>1.0264900662251655</v>
      </c>
      <c r="N294" s="153">
        <v>314.86079999999868</v>
      </c>
      <c r="O294" s="152">
        <v>1.24</v>
      </c>
      <c r="P294" s="154">
        <v>2.6490066225165563E-2</v>
      </c>
      <c r="Q294" s="360">
        <v>-5.1070259132757201E-15</v>
      </c>
      <c r="R294" s="154">
        <v>-1.0910117310992779E-16</v>
      </c>
      <c r="S294" s="153">
        <v>-1.2967760198989708E-12</v>
      </c>
      <c r="T294" s="152" t="s">
        <v>666</v>
      </c>
      <c r="U294" s="152" t="s">
        <v>428</v>
      </c>
      <c r="V294" s="152"/>
      <c r="W294" s="158">
        <v>1</v>
      </c>
      <c r="X294" s="158" t="s">
        <v>298</v>
      </c>
    </row>
    <row r="295" spans="2:24">
      <c r="B295" s="811"/>
      <c r="C295" s="814"/>
      <c r="D295" s="161">
        <v>9</v>
      </c>
      <c r="E295" s="152" t="s">
        <v>671</v>
      </c>
      <c r="F295" s="153">
        <v>309.87200000000001</v>
      </c>
      <c r="G295" s="152">
        <v>113.97</v>
      </c>
      <c r="H295" s="152">
        <v>116.11</v>
      </c>
      <c r="I295" s="162">
        <f t="shared" si="78"/>
        <v>1.0187768711064316</v>
      </c>
      <c r="J295" s="152">
        <v>0</v>
      </c>
      <c r="K295" s="162">
        <f t="shared" si="79"/>
        <v>0</v>
      </c>
      <c r="L295" s="153">
        <v>144.80000000000001</v>
      </c>
      <c r="M295" s="163">
        <f t="shared" si="80"/>
        <v>1.0187768711064316</v>
      </c>
      <c r="N295" s="153">
        <v>309.87200000000013</v>
      </c>
      <c r="O295" s="152">
        <v>2.14</v>
      </c>
      <c r="P295" s="154">
        <v>1.8776871106431517E-2</v>
      </c>
      <c r="Q295" s="360">
        <v>0</v>
      </c>
      <c r="R295" s="154">
        <v>0</v>
      </c>
      <c r="S295" s="153">
        <v>0</v>
      </c>
      <c r="T295" s="152" t="s">
        <v>666</v>
      </c>
      <c r="U295" s="152" t="s">
        <v>428</v>
      </c>
      <c r="V295" s="152"/>
      <c r="W295" s="158">
        <v>1</v>
      </c>
      <c r="X295" s="158" t="s">
        <v>467</v>
      </c>
    </row>
    <row r="296" spans="2:24">
      <c r="B296" s="812"/>
      <c r="C296" s="815"/>
      <c r="D296" s="161">
        <v>10</v>
      </c>
      <c r="E296" s="152" t="s">
        <v>673</v>
      </c>
      <c r="F296" s="153">
        <v>303.02249999999998</v>
      </c>
      <c r="G296" s="152">
        <v>57.95</v>
      </c>
      <c r="H296" s="152">
        <v>59.599999999999994</v>
      </c>
      <c r="I296" s="162">
        <f t="shared" si="78"/>
        <v>1.0284728213977565</v>
      </c>
      <c r="J296" s="152">
        <v>0</v>
      </c>
      <c r="K296" s="162">
        <f t="shared" si="79"/>
        <v>0</v>
      </c>
      <c r="L296" s="153">
        <v>183.65</v>
      </c>
      <c r="M296" s="163">
        <f t="shared" si="80"/>
        <v>1.0284728213977565</v>
      </c>
      <c r="N296" s="153">
        <v>303.02249999999844</v>
      </c>
      <c r="O296" s="152">
        <v>1.65</v>
      </c>
      <c r="P296" s="154">
        <v>2.8472821397756684E-2</v>
      </c>
      <c r="Q296" s="360">
        <v>-8.4376949871511897E-15</v>
      </c>
      <c r="R296" s="154">
        <v>-1.4560301962297134E-16</v>
      </c>
      <c r="S296" s="153">
        <v>-1.5495826843903159E-12</v>
      </c>
      <c r="T296" s="152" t="s">
        <v>666</v>
      </c>
      <c r="U296" s="152" t="s">
        <v>428</v>
      </c>
      <c r="V296" s="152"/>
      <c r="W296" s="158">
        <v>1</v>
      </c>
      <c r="X296" s="158" t="s">
        <v>298</v>
      </c>
    </row>
    <row r="297" spans="2:24">
      <c r="B297" s="810">
        <f t="shared" ref="B297" si="81">B287+1</f>
        <v>45959</v>
      </c>
      <c r="C297" s="813" t="str">
        <f t="shared" ref="C297" si="82">CHOOSE(WEEKDAY(B297,2),"一","二","三","四","五","六","日")</f>
        <v>三</v>
      </c>
      <c r="D297" s="161">
        <v>1</v>
      </c>
      <c r="E297" s="152" t="s">
        <v>488</v>
      </c>
      <c r="F297" s="153">
        <v>1004.25</v>
      </c>
      <c r="G297" s="152">
        <v>3529</v>
      </c>
      <c r="H297" s="152">
        <v>3594</v>
      </c>
      <c r="I297" s="162">
        <f t="shared" si="78"/>
        <v>1.0184188155284783</v>
      </c>
      <c r="J297" s="152">
        <v>0</v>
      </c>
      <c r="K297" s="162">
        <f t="shared" si="79"/>
        <v>0</v>
      </c>
      <c r="L297" s="153">
        <v>15.45</v>
      </c>
      <c r="M297" s="163">
        <f t="shared" si="80"/>
        <v>1.0184188155284783</v>
      </c>
      <c r="N297" s="153">
        <v>1004.25</v>
      </c>
      <c r="O297" s="152">
        <v>65</v>
      </c>
      <c r="P297" s="154">
        <v>1.8418815528478322E-2</v>
      </c>
      <c r="Q297" s="360">
        <v>0</v>
      </c>
      <c r="R297" s="154">
        <v>0</v>
      </c>
      <c r="S297" s="153">
        <v>0</v>
      </c>
      <c r="T297" s="152" t="s">
        <v>666</v>
      </c>
      <c r="U297" s="152" t="s">
        <v>487</v>
      </c>
      <c r="V297" s="152" t="s">
        <v>667</v>
      </c>
      <c r="W297" s="158">
        <v>1</v>
      </c>
      <c r="X297" s="158" t="s">
        <v>182</v>
      </c>
    </row>
    <row r="298" spans="2:24">
      <c r="B298" s="811"/>
      <c r="C298" s="814"/>
      <c r="D298" s="161">
        <v>2</v>
      </c>
      <c r="E298" s="152" t="s">
        <v>553</v>
      </c>
      <c r="F298" s="153">
        <v>742.78489999999999</v>
      </c>
      <c r="G298" s="152">
        <v>84.41</v>
      </c>
      <c r="H298" s="152">
        <v>88.5</v>
      </c>
      <c r="I298" s="162">
        <f t="shared" si="78"/>
        <v>1.0484539746475536</v>
      </c>
      <c r="J298" s="152">
        <v>0</v>
      </c>
      <c r="K298" s="162">
        <f t="shared" si="79"/>
        <v>0</v>
      </c>
      <c r="L298" s="153">
        <v>181.61</v>
      </c>
      <c r="M298" s="163">
        <f t="shared" si="80"/>
        <v>1.0484539746475536</v>
      </c>
      <c r="N298" s="153">
        <v>742.78490000000068</v>
      </c>
      <c r="O298" s="152">
        <v>4.09</v>
      </c>
      <c r="P298" s="154">
        <v>4.8453974647553605E-2</v>
      </c>
      <c r="Q298" s="360">
        <v>0</v>
      </c>
      <c r="R298" s="154">
        <v>0</v>
      </c>
      <c r="S298" s="153">
        <v>0</v>
      </c>
      <c r="T298" s="152" t="s">
        <v>666</v>
      </c>
      <c r="U298" s="152" t="s">
        <v>428</v>
      </c>
      <c r="V298" s="152"/>
      <c r="W298" s="158">
        <v>1</v>
      </c>
      <c r="X298" s="158" t="s">
        <v>311</v>
      </c>
    </row>
    <row r="299" spans="2:24">
      <c r="B299" s="811"/>
      <c r="C299" s="814"/>
      <c r="D299" s="161">
        <v>3</v>
      </c>
      <c r="E299" s="152" t="s">
        <v>694</v>
      </c>
      <c r="F299" s="153">
        <v>699.96600000000001</v>
      </c>
      <c r="G299" s="152">
        <v>76.48</v>
      </c>
      <c r="H299" s="152">
        <v>80.180000000000007</v>
      </c>
      <c r="I299" s="162">
        <f t="shared" si="78"/>
        <v>1.048378661087866</v>
      </c>
      <c r="J299" s="152">
        <v>0</v>
      </c>
      <c r="K299" s="162">
        <f t="shared" si="79"/>
        <v>0</v>
      </c>
      <c r="L299" s="153">
        <v>189.18</v>
      </c>
      <c r="M299" s="163">
        <f t="shared" si="80"/>
        <v>1.048378661087866</v>
      </c>
      <c r="N299" s="153">
        <v>699.96600000000058</v>
      </c>
      <c r="O299" s="152">
        <v>3.7</v>
      </c>
      <c r="P299" s="154">
        <v>4.8378661087866107E-2</v>
      </c>
      <c r="Q299" s="360">
        <v>0</v>
      </c>
      <c r="R299" s="154">
        <v>0</v>
      </c>
      <c r="S299" s="153">
        <v>0</v>
      </c>
      <c r="T299" s="152" t="s">
        <v>666</v>
      </c>
      <c r="U299" s="152" t="s">
        <v>428</v>
      </c>
      <c r="V299" s="152"/>
      <c r="W299" s="158">
        <v>1</v>
      </c>
      <c r="X299" s="158" t="s">
        <v>305</v>
      </c>
    </row>
    <row r="300" spans="2:24">
      <c r="B300" s="811"/>
      <c r="C300" s="814"/>
      <c r="D300" s="161">
        <v>4</v>
      </c>
      <c r="E300" s="152" t="s">
        <v>556</v>
      </c>
      <c r="F300" s="153">
        <v>505.36</v>
      </c>
      <c r="G300" s="152">
        <v>89.07</v>
      </c>
      <c r="H300" s="152">
        <v>93.3</v>
      </c>
      <c r="I300" s="162">
        <f t="shared" si="78"/>
        <v>1.047490737622095</v>
      </c>
      <c r="J300" s="152">
        <v>0</v>
      </c>
      <c r="K300" s="162">
        <f t="shared" si="79"/>
        <v>0</v>
      </c>
      <c r="L300" s="153">
        <v>126.34</v>
      </c>
      <c r="M300" s="163">
        <f t="shared" si="80"/>
        <v>1.047490737622095</v>
      </c>
      <c r="N300" s="153">
        <v>534.41820000000052</v>
      </c>
      <c r="O300" s="152">
        <v>4</v>
      </c>
      <c r="P300" s="154">
        <v>4.4908498933423156E-2</v>
      </c>
      <c r="Q300" s="360">
        <v>0.23000000000000398</v>
      </c>
      <c r="R300" s="154">
        <v>2.5822386886718762E-3</v>
      </c>
      <c r="S300" s="153">
        <v>29.058200000000504</v>
      </c>
      <c r="T300" s="152" t="s">
        <v>666</v>
      </c>
      <c r="U300" s="152" t="s">
        <v>428</v>
      </c>
      <c r="V300" s="152"/>
      <c r="W300" s="158">
        <v>1</v>
      </c>
      <c r="X300" s="158" t="s">
        <v>347</v>
      </c>
    </row>
    <row r="301" spans="2:24">
      <c r="B301" s="811"/>
      <c r="C301" s="814"/>
      <c r="D301" s="161">
        <v>5</v>
      </c>
      <c r="E301" s="152" t="s">
        <v>557</v>
      </c>
      <c r="F301" s="153">
        <v>430.4</v>
      </c>
      <c r="G301" s="152">
        <v>14680</v>
      </c>
      <c r="H301" s="152">
        <v>14840</v>
      </c>
      <c r="I301" s="162">
        <f t="shared" si="78"/>
        <v>1.0108991825613078</v>
      </c>
      <c r="J301" s="152">
        <v>0</v>
      </c>
      <c r="K301" s="162">
        <f t="shared" si="79"/>
        <v>0</v>
      </c>
      <c r="L301" s="153">
        <v>2.69</v>
      </c>
      <c r="M301" s="163">
        <f t="shared" si="80"/>
        <v>1.0108991825613078</v>
      </c>
      <c r="N301" s="153">
        <v>430.4</v>
      </c>
      <c r="O301" s="152">
        <v>160</v>
      </c>
      <c r="P301" s="154">
        <v>1.0899182561307902E-2</v>
      </c>
      <c r="Q301" s="360">
        <v>0</v>
      </c>
      <c r="R301" s="154">
        <v>0</v>
      </c>
      <c r="S301" s="153">
        <v>0</v>
      </c>
      <c r="T301" s="152" t="s">
        <v>666</v>
      </c>
      <c r="U301" s="152" t="s">
        <v>478</v>
      </c>
      <c r="V301" s="152"/>
      <c r="W301" s="158">
        <v>1</v>
      </c>
      <c r="X301" s="158" t="s">
        <v>311</v>
      </c>
    </row>
    <row r="302" spans="2:24">
      <c r="B302" s="811"/>
      <c r="C302" s="814"/>
      <c r="D302" s="161">
        <v>6</v>
      </c>
      <c r="E302" s="152" t="s">
        <v>673</v>
      </c>
      <c r="F302" s="153">
        <v>312.20499999999998</v>
      </c>
      <c r="G302" s="152">
        <v>55.15</v>
      </c>
      <c r="H302" s="152">
        <v>56.85</v>
      </c>
      <c r="I302" s="162">
        <f t="shared" si="78"/>
        <v>1.0308250226654578</v>
      </c>
      <c r="J302" s="152">
        <v>0</v>
      </c>
      <c r="K302" s="162">
        <f t="shared" si="79"/>
        <v>0</v>
      </c>
      <c r="L302" s="153">
        <v>183.65</v>
      </c>
      <c r="M302" s="163">
        <f t="shared" si="80"/>
        <v>1.0308250226654578</v>
      </c>
      <c r="N302" s="153">
        <v>312.20500000000055</v>
      </c>
      <c r="O302" s="152">
        <v>1.7</v>
      </c>
      <c r="P302" s="154">
        <v>3.0825022665457842E-2</v>
      </c>
      <c r="Q302" s="360">
        <v>2.886579864025407E-15</v>
      </c>
      <c r="R302" s="154">
        <v>5.2340523373080819E-17</v>
      </c>
      <c r="S302" s="153">
        <v>5.3012039202826606E-13</v>
      </c>
      <c r="T302" s="152" t="s">
        <v>666</v>
      </c>
      <c r="U302" s="152" t="s">
        <v>428</v>
      </c>
      <c r="V302" s="152"/>
      <c r="W302" s="158">
        <v>1</v>
      </c>
      <c r="X302" s="158" t="s">
        <v>298</v>
      </c>
    </row>
    <row r="303" spans="2:24">
      <c r="B303" s="811"/>
      <c r="C303" s="814"/>
      <c r="D303" s="161">
        <v>7</v>
      </c>
      <c r="E303" s="152" t="s">
        <v>700</v>
      </c>
      <c r="F303" s="153">
        <v>312.15539999999999</v>
      </c>
      <c r="G303" s="152">
        <v>108.06</v>
      </c>
      <c r="H303" s="152">
        <v>109.07</v>
      </c>
      <c r="I303" s="162">
        <f t="shared" si="78"/>
        <v>1.0093466592633722</v>
      </c>
      <c r="J303" s="152">
        <v>3.6</v>
      </c>
      <c r="K303" s="162">
        <f t="shared" si="79"/>
        <v>3.3314825097168238E-2</v>
      </c>
      <c r="L303" s="153">
        <v>139.97999999999999</v>
      </c>
      <c r="M303" s="163">
        <f t="shared" si="80"/>
        <v>1.0426614843605404</v>
      </c>
      <c r="N303" s="153">
        <v>645.30779999999788</v>
      </c>
      <c r="O303" s="152">
        <v>2.23</v>
      </c>
      <c r="P303" s="154">
        <v>2.0636683324079214E-2</v>
      </c>
      <c r="Q303" s="360">
        <v>2.3799999999999852</v>
      </c>
      <c r="R303" s="154">
        <v>2.2024801036461088E-2</v>
      </c>
      <c r="S303" s="153">
        <v>333.1523999999979</v>
      </c>
      <c r="T303" s="152" t="s">
        <v>666</v>
      </c>
      <c r="U303" s="152" t="s">
        <v>428</v>
      </c>
      <c r="V303" s="152"/>
      <c r="W303" s="158">
        <v>1</v>
      </c>
      <c r="X303" s="158" t="s">
        <v>310</v>
      </c>
    </row>
    <row r="304" spans="2:24">
      <c r="B304" s="811"/>
      <c r="C304" s="814"/>
      <c r="D304" s="161">
        <v>8</v>
      </c>
      <c r="E304" s="152" t="s">
        <v>539</v>
      </c>
      <c r="F304" s="153">
        <v>311.18360000000001</v>
      </c>
      <c r="G304" s="152">
        <v>41.42</v>
      </c>
      <c r="H304" s="152">
        <v>41.27</v>
      </c>
      <c r="I304" s="162">
        <f t="shared" si="78"/>
        <v>0.99637856108160316</v>
      </c>
      <c r="J304" s="152">
        <v>1.81</v>
      </c>
      <c r="K304" s="162">
        <f t="shared" si="79"/>
        <v>4.3698696281989378E-2</v>
      </c>
      <c r="L304" s="153">
        <v>187.46</v>
      </c>
      <c r="M304" s="163">
        <f t="shared" si="80"/>
        <v>1.0400772573635926</v>
      </c>
      <c r="N304" s="153">
        <v>311.18360000000069</v>
      </c>
      <c r="O304" s="152">
        <v>1.66</v>
      </c>
      <c r="P304" s="154">
        <v>4.0077257363592467E-2</v>
      </c>
      <c r="Q304" s="360">
        <v>3.7747582837255322E-15</v>
      </c>
      <c r="R304" s="154">
        <v>9.1133710374831769E-17</v>
      </c>
      <c r="S304" s="153">
        <v>7.0761618786718831E-13</v>
      </c>
      <c r="T304" s="152" t="s">
        <v>666</v>
      </c>
      <c r="U304" s="152" t="s">
        <v>428</v>
      </c>
      <c r="V304" s="152"/>
      <c r="W304" s="158">
        <v>1</v>
      </c>
      <c r="X304" s="158" t="s">
        <v>310</v>
      </c>
    </row>
    <row r="305" spans="2:24">
      <c r="B305" s="811"/>
      <c r="C305" s="814"/>
      <c r="D305" s="161">
        <v>9</v>
      </c>
      <c r="E305" s="152" t="s">
        <v>698</v>
      </c>
      <c r="F305" s="153">
        <v>309.44160000000005</v>
      </c>
      <c r="G305" s="152">
        <v>39.58</v>
      </c>
      <c r="H305" s="152">
        <v>41.1</v>
      </c>
      <c r="I305" s="162">
        <f t="shared" si="78"/>
        <v>1.0384032339565439</v>
      </c>
      <c r="J305" s="152">
        <v>0</v>
      </c>
      <c r="K305" s="162">
        <f t="shared" si="79"/>
        <v>0</v>
      </c>
      <c r="L305" s="153">
        <v>203.58</v>
      </c>
      <c r="M305" s="163">
        <f t="shared" si="80"/>
        <v>1.0384032339565439</v>
      </c>
      <c r="N305" s="153">
        <v>309.44160000000068</v>
      </c>
      <c r="O305" s="152">
        <v>1.52</v>
      </c>
      <c r="P305" s="154">
        <v>3.8403233956543714E-2</v>
      </c>
      <c r="Q305" s="360">
        <v>3.1086244689504383E-15</v>
      </c>
      <c r="R305" s="154">
        <v>7.8540284713250085E-17</v>
      </c>
      <c r="S305" s="153">
        <v>6.3285376938893031E-13</v>
      </c>
      <c r="T305" s="152" t="s">
        <v>666</v>
      </c>
      <c r="U305" s="152" t="s">
        <v>428</v>
      </c>
      <c r="V305" s="152"/>
      <c r="W305" s="158">
        <v>1</v>
      </c>
      <c r="X305" s="158" t="s">
        <v>272</v>
      </c>
    </row>
    <row r="306" spans="2:24">
      <c r="B306" s="812"/>
      <c r="C306" s="815"/>
      <c r="D306" s="161">
        <v>10</v>
      </c>
      <c r="E306" s="152" t="s">
        <v>471</v>
      </c>
      <c r="F306" s="153">
        <v>307.04999999999995</v>
      </c>
      <c r="G306" s="152">
        <v>123.16</v>
      </c>
      <c r="H306" s="152">
        <v>125.66</v>
      </c>
      <c r="I306" s="162">
        <f t="shared" si="78"/>
        <v>1.02029879831114</v>
      </c>
      <c r="J306" s="152">
        <v>0</v>
      </c>
      <c r="K306" s="162">
        <f t="shared" si="79"/>
        <v>0</v>
      </c>
      <c r="L306" s="153">
        <v>122.82</v>
      </c>
      <c r="M306" s="163">
        <f t="shared" si="80"/>
        <v>1.02029879831114</v>
      </c>
      <c r="N306" s="153">
        <v>307.04999999999995</v>
      </c>
      <c r="O306" s="152">
        <v>2.5</v>
      </c>
      <c r="P306" s="154">
        <v>2.0298798311139982E-2</v>
      </c>
      <c r="Q306" s="360">
        <v>0</v>
      </c>
      <c r="R306" s="154">
        <v>0</v>
      </c>
      <c r="S306" s="153">
        <v>0</v>
      </c>
      <c r="T306" s="152" t="s">
        <v>666</v>
      </c>
      <c r="U306" s="152" t="s">
        <v>428</v>
      </c>
      <c r="V306" s="152"/>
      <c r="W306" s="158">
        <v>1</v>
      </c>
      <c r="X306" s="158" t="s">
        <v>470</v>
      </c>
    </row>
    <row r="307" spans="2:24">
      <c r="B307" s="810">
        <f t="shared" ref="B307" si="83">B297+1</f>
        <v>45960</v>
      </c>
      <c r="C307" s="813" t="str">
        <f t="shared" ref="C307" si="84">CHOOSE(WEEKDAY(B307,2),"一","二","三","四","五","六","日")</f>
        <v>四</v>
      </c>
      <c r="D307" s="161">
        <v>1</v>
      </c>
      <c r="E307" s="152" t="s">
        <v>553</v>
      </c>
      <c r="F307" s="153">
        <v>708.279</v>
      </c>
      <c r="G307" s="152">
        <v>80.48</v>
      </c>
      <c r="H307" s="152">
        <v>84.38</v>
      </c>
      <c r="I307" s="162">
        <f t="shared" ref="I307:I326" si="85">H307/G307</f>
        <v>1.0484592445328031</v>
      </c>
      <c r="J307" s="152">
        <v>0</v>
      </c>
      <c r="K307" s="162">
        <f t="shared" ref="K307:K326" si="86">J307/G307</f>
        <v>0</v>
      </c>
      <c r="L307" s="153">
        <v>181.61</v>
      </c>
      <c r="M307" s="163">
        <f t="shared" ref="M307:M326" si="87">(H307+J307)/G307</f>
        <v>1.0484592445328031</v>
      </c>
      <c r="N307" s="153">
        <v>708.27899999999852</v>
      </c>
      <c r="O307" s="152">
        <v>3.9</v>
      </c>
      <c r="P307" s="154">
        <v>4.8459244532803175E-2</v>
      </c>
      <c r="Q307" s="360">
        <v>-8.4376949871511897E-15</v>
      </c>
      <c r="R307" s="154">
        <v>-1.0484213453219669E-16</v>
      </c>
      <c r="S307" s="153">
        <v>-1.5323697866165276E-12</v>
      </c>
      <c r="T307" s="152" t="s">
        <v>666</v>
      </c>
      <c r="U307" s="152" t="s">
        <v>428</v>
      </c>
      <c r="V307" s="152"/>
      <c r="W307" s="158">
        <v>1</v>
      </c>
      <c r="X307" s="158" t="s">
        <v>311</v>
      </c>
    </row>
    <row r="308" spans="2:24">
      <c r="B308" s="811"/>
      <c r="C308" s="814"/>
      <c r="D308" s="161">
        <v>2</v>
      </c>
      <c r="E308" s="152" t="s">
        <v>457</v>
      </c>
      <c r="F308" s="153">
        <v>532.04</v>
      </c>
      <c r="G308" s="152">
        <v>4048</v>
      </c>
      <c r="H308" s="152">
        <v>2686</v>
      </c>
      <c r="I308" s="162">
        <f t="shared" si="85"/>
        <v>0.66353754940711462</v>
      </c>
      <c r="J308" s="152">
        <v>1550</v>
      </c>
      <c r="K308" s="162">
        <f t="shared" si="86"/>
        <v>0.38290513833992096</v>
      </c>
      <c r="L308" s="153">
        <v>2.83</v>
      </c>
      <c r="M308" s="163">
        <f t="shared" si="87"/>
        <v>1.0464426877470356</v>
      </c>
      <c r="N308" s="153">
        <v>532.04</v>
      </c>
      <c r="O308" s="152">
        <v>188</v>
      </c>
      <c r="P308" s="154">
        <v>4.6442687747035576E-2</v>
      </c>
      <c r="Q308" s="360">
        <v>0</v>
      </c>
      <c r="R308" s="154">
        <v>0</v>
      </c>
      <c r="S308" s="153">
        <v>0</v>
      </c>
      <c r="T308" s="152" t="s">
        <v>666</v>
      </c>
      <c r="U308" s="152" t="s">
        <v>428</v>
      </c>
      <c r="V308" s="152"/>
      <c r="W308" s="158">
        <v>1</v>
      </c>
      <c r="X308" s="158" t="s">
        <v>292</v>
      </c>
    </row>
    <row r="309" spans="2:24">
      <c r="B309" s="811"/>
      <c r="C309" s="814"/>
      <c r="D309" s="161">
        <v>3</v>
      </c>
      <c r="E309" s="152" t="s">
        <v>556</v>
      </c>
      <c r="F309" s="153">
        <v>514.2038</v>
      </c>
      <c r="G309" s="152">
        <v>83.13</v>
      </c>
      <c r="H309" s="152">
        <v>87.2</v>
      </c>
      <c r="I309" s="162">
        <f t="shared" si="85"/>
        <v>1.0489594610850477</v>
      </c>
      <c r="J309" s="152">
        <v>0</v>
      </c>
      <c r="K309" s="162">
        <f t="shared" si="86"/>
        <v>0</v>
      </c>
      <c r="L309" s="153">
        <v>126.34</v>
      </c>
      <c r="M309" s="163">
        <f t="shared" si="87"/>
        <v>1.0489594610850477</v>
      </c>
      <c r="N309" s="153">
        <v>514.20380000000091</v>
      </c>
      <c r="O309" s="152">
        <v>4.07</v>
      </c>
      <c r="P309" s="154">
        <v>4.895946108504752E-2</v>
      </c>
      <c r="Q309" s="360">
        <v>7.1054273576010019E-15</v>
      </c>
      <c r="R309" s="154">
        <v>8.547368408036812E-17</v>
      </c>
      <c r="S309" s="153">
        <v>8.976996923593106E-13</v>
      </c>
      <c r="T309" s="152" t="s">
        <v>666</v>
      </c>
      <c r="U309" s="152" t="s">
        <v>428</v>
      </c>
      <c r="V309" s="152"/>
      <c r="W309" s="158">
        <v>1</v>
      </c>
      <c r="X309" s="158" t="s">
        <v>347</v>
      </c>
    </row>
    <row r="310" spans="2:24">
      <c r="B310" s="811"/>
      <c r="C310" s="814"/>
      <c r="D310" s="161">
        <v>4</v>
      </c>
      <c r="E310" s="152" t="s">
        <v>488</v>
      </c>
      <c r="F310" s="153">
        <v>463.5</v>
      </c>
      <c r="G310" s="152">
        <v>3396</v>
      </c>
      <c r="H310" s="152">
        <v>3426</v>
      </c>
      <c r="I310" s="162">
        <f t="shared" si="85"/>
        <v>1.0088339222614842</v>
      </c>
      <c r="J310" s="152">
        <v>0</v>
      </c>
      <c r="K310" s="162">
        <f t="shared" si="86"/>
        <v>0</v>
      </c>
      <c r="L310" s="153">
        <v>15.45</v>
      </c>
      <c r="M310" s="163">
        <f t="shared" si="87"/>
        <v>1.0088339222614842</v>
      </c>
      <c r="N310" s="153">
        <v>463.5</v>
      </c>
      <c r="O310" s="152">
        <v>30</v>
      </c>
      <c r="P310" s="154">
        <v>8.8339222614840993E-3</v>
      </c>
      <c r="Q310" s="360">
        <v>0</v>
      </c>
      <c r="R310" s="154">
        <v>0</v>
      </c>
      <c r="S310" s="153">
        <v>0</v>
      </c>
      <c r="T310" s="152" t="s">
        <v>666</v>
      </c>
      <c r="U310" s="152" t="s">
        <v>487</v>
      </c>
      <c r="V310" s="152" t="s">
        <v>667</v>
      </c>
      <c r="W310" s="158">
        <v>1</v>
      </c>
      <c r="X310" s="158" t="s">
        <v>182</v>
      </c>
    </row>
    <row r="311" spans="2:24">
      <c r="B311" s="811"/>
      <c r="C311" s="814"/>
      <c r="D311" s="161">
        <v>5</v>
      </c>
      <c r="E311" s="152" t="s">
        <v>557</v>
      </c>
      <c r="F311" s="153">
        <v>312.04000000000002</v>
      </c>
      <c r="G311" s="152">
        <v>13996</v>
      </c>
      <c r="H311" s="152">
        <v>14112</v>
      </c>
      <c r="I311" s="162">
        <f t="shared" si="85"/>
        <v>1.0082880823092313</v>
      </c>
      <c r="J311" s="152">
        <v>0</v>
      </c>
      <c r="K311" s="162">
        <f t="shared" si="86"/>
        <v>0</v>
      </c>
      <c r="L311" s="153">
        <v>2.69</v>
      </c>
      <c r="M311" s="163">
        <f t="shared" si="87"/>
        <v>1.0082880823092313</v>
      </c>
      <c r="N311" s="153">
        <v>312.04000000000002</v>
      </c>
      <c r="O311" s="152">
        <v>116</v>
      </c>
      <c r="P311" s="154">
        <v>8.2880823092312088E-3</v>
      </c>
      <c r="Q311" s="360">
        <v>0</v>
      </c>
      <c r="R311" s="154">
        <v>0</v>
      </c>
      <c r="S311" s="153">
        <v>0</v>
      </c>
      <c r="T311" s="152" t="s">
        <v>666</v>
      </c>
      <c r="U311" s="152" t="s">
        <v>478</v>
      </c>
      <c r="V311" s="152"/>
      <c r="W311" s="158">
        <v>1</v>
      </c>
      <c r="X311" s="158" t="s">
        <v>311</v>
      </c>
    </row>
    <row r="312" spans="2:24">
      <c r="B312" s="811"/>
      <c r="C312" s="814"/>
      <c r="D312" s="161">
        <v>6</v>
      </c>
      <c r="E312" s="152" t="s">
        <v>688</v>
      </c>
      <c r="F312" s="153">
        <v>310.80620000000005</v>
      </c>
      <c r="G312" s="152">
        <v>415.65</v>
      </c>
      <c r="H312" s="152">
        <v>414.71</v>
      </c>
      <c r="I312" s="162">
        <f t="shared" si="85"/>
        <v>0.99773848189582581</v>
      </c>
      <c r="J312" s="152">
        <v>17</v>
      </c>
      <c r="K312" s="162">
        <f t="shared" si="86"/>
        <v>4.0899795501022497E-2</v>
      </c>
      <c r="L312" s="153">
        <v>33.71</v>
      </c>
      <c r="M312" s="163">
        <f t="shared" si="87"/>
        <v>1.0386382773968483</v>
      </c>
      <c r="N312" s="153">
        <v>541.38260000000014</v>
      </c>
      <c r="O312" s="152">
        <v>9.2200000000000006</v>
      </c>
      <c r="P312" s="154">
        <v>2.2182124383495733E-2</v>
      </c>
      <c r="Q312" s="360">
        <v>6.8400000000000016</v>
      </c>
      <c r="R312" s="154">
        <v>1.6456153013352584E-2</v>
      </c>
      <c r="S312" s="153">
        <v>230.57640000000006</v>
      </c>
      <c r="T312" s="152" t="s">
        <v>666</v>
      </c>
      <c r="U312" s="152" t="s">
        <v>428</v>
      </c>
      <c r="V312" s="152"/>
      <c r="W312" s="158">
        <v>1</v>
      </c>
      <c r="X312" s="158" t="s">
        <v>347</v>
      </c>
    </row>
    <row r="313" spans="2:24">
      <c r="B313" s="811"/>
      <c r="C313" s="814"/>
      <c r="D313" s="161">
        <v>7</v>
      </c>
      <c r="E313" s="152" t="s">
        <v>539</v>
      </c>
      <c r="F313" s="153">
        <v>301.81060000000002</v>
      </c>
      <c r="G313" s="152">
        <v>37.17</v>
      </c>
      <c r="H313" s="152">
        <v>38.78</v>
      </c>
      <c r="I313" s="162">
        <f t="shared" si="85"/>
        <v>1.0433145009416196</v>
      </c>
      <c r="J313" s="152">
        <v>0</v>
      </c>
      <c r="K313" s="162">
        <f t="shared" si="86"/>
        <v>0</v>
      </c>
      <c r="L313" s="153">
        <v>187.46</v>
      </c>
      <c r="M313" s="163">
        <f t="shared" si="87"/>
        <v>1.0433145009416196</v>
      </c>
      <c r="N313" s="153">
        <v>301.81059999999991</v>
      </c>
      <c r="O313" s="152">
        <v>1.61</v>
      </c>
      <c r="P313" s="154">
        <v>4.3314500941619587E-2</v>
      </c>
      <c r="Q313" s="360">
        <v>0</v>
      </c>
      <c r="R313" s="154">
        <v>0</v>
      </c>
      <c r="S313" s="153">
        <v>0</v>
      </c>
      <c r="T313" s="152" t="s">
        <v>666</v>
      </c>
      <c r="U313" s="152" t="s">
        <v>428</v>
      </c>
      <c r="V313" s="152"/>
      <c r="W313" s="158">
        <v>1</v>
      </c>
      <c r="X313" s="158" t="s">
        <v>310</v>
      </c>
    </row>
    <row r="314" spans="2:24">
      <c r="B314" s="811"/>
      <c r="C314" s="814"/>
      <c r="D314" s="161">
        <v>8</v>
      </c>
      <c r="E314" s="152" t="s">
        <v>465</v>
      </c>
      <c r="F314" s="153">
        <v>292.95</v>
      </c>
      <c r="G314" s="152">
        <v>4106</v>
      </c>
      <c r="H314" s="152">
        <v>4127</v>
      </c>
      <c r="I314" s="162">
        <f t="shared" si="85"/>
        <v>1.0051144666341938</v>
      </c>
      <c r="J314" s="152">
        <v>0</v>
      </c>
      <c r="K314" s="162">
        <f t="shared" si="86"/>
        <v>0</v>
      </c>
      <c r="L314" s="153">
        <v>13.95</v>
      </c>
      <c r="M314" s="163">
        <f t="shared" si="87"/>
        <v>1.0051144666341938</v>
      </c>
      <c r="N314" s="153">
        <v>292.95</v>
      </c>
      <c r="O314" s="152">
        <v>21</v>
      </c>
      <c r="P314" s="154">
        <v>5.114466634193863E-3</v>
      </c>
      <c r="Q314" s="360">
        <v>0</v>
      </c>
      <c r="R314" s="154">
        <v>0</v>
      </c>
      <c r="S314" s="153">
        <v>0</v>
      </c>
      <c r="T314" s="152" t="s">
        <v>666</v>
      </c>
      <c r="U314" s="152" t="s">
        <v>711</v>
      </c>
      <c r="V314" s="152" t="s">
        <v>669</v>
      </c>
      <c r="W314" s="158">
        <v>1</v>
      </c>
      <c r="X314" s="158" t="s">
        <v>316</v>
      </c>
    </row>
    <row r="315" spans="2:24">
      <c r="B315" s="811"/>
      <c r="C315" s="814"/>
      <c r="D315" s="161">
        <v>9</v>
      </c>
      <c r="E315" s="152" t="s">
        <v>473</v>
      </c>
      <c r="F315" s="153">
        <v>292.05950000000001</v>
      </c>
      <c r="G315" s="152">
        <v>243.66</v>
      </c>
      <c r="H315" s="152">
        <v>243.83</v>
      </c>
      <c r="I315" s="162">
        <f t="shared" si="85"/>
        <v>1.0006976935073464</v>
      </c>
      <c r="J315" s="152">
        <v>2</v>
      </c>
      <c r="K315" s="162">
        <f t="shared" si="86"/>
        <v>8.2081589099564974E-3</v>
      </c>
      <c r="L315" s="153">
        <v>157.87</v>
      </c>
      <c r="M315" s="163">
        <f t="shared" si="87"/>
        <v>1.0089058524173029</v>
      </c>
      <c r="N315" s="153">
        <v>342.5779000000025</v>
      </c>
      <c r="O315" s="152">
        <v>1.85</v>
      </c>
      <c r="P315" s="154">
        <v>7.5925469917097598E-3</v>
      </c>
      <c r="Q315" s="360">
        <v>0.32000000000001583</v>
      </c>
      <c r="R315" s="154">
        <v>1.3133054255931044E-3</v>
      </c>
      <c r="S315" s="153">
        <v>50.518400000002501</v>
      </c>
      <c r="T315" s="152" t="s">
        <v>666</v>
      </c>
      <c r="U315" s="152" t="s">
        <v>428</v>
      </c>
      <c r="V315" s="152"/>
      <c r="W315" s="158">
        <v>1</v>
      </c>
      <c r="X315" s="158" t="s">
        <v>467</v>
      </c>
    </row>
    <row r="316" spans="2:24">
      <c r="B316" s="812"/>
      <c r="C316" s="815"/>
      <c r="D316" s="161">
        <v>10</v>
      </c>
      <c r="E316" s="152" t="s">
        <v>718</v>
      </c>
      <c r="F316" s="153">
        <v>289.8152</v>
      </c>
      <c r="G316" s="152">
        <v>27.31</v>
      </c>
      <c r="H316" s="152">
        <v>28.65</v>
      </c>
      <c r="I316" s="162">
        <f t="shared" si="85"/>
        <v>1.0490662760893446</v>
      </c>
      <c r="J316" s="152">
        <v>0</v>
      </c>
      <c r="K316" s="162">
        <f t="shared" si="86"/>
        <v>0</v>
      </c>
      <c r="L316" s="153">
        <v>216.28</v>
      </c>
      <c r="M316" s="163">
        <f t="shared" si="87"/>
        <v>1.0490662760893446</v>
      </c>
      <c r="N316" s="153">
        <v>289.81519999999995</v>
      </c>
      <c r="O316" s="152">
        <v>1.34</v>
      </c>
      <c r="P316" s="154">
        <v>4.9066276089344565E-2</v>
      </c>
      <c r="Q316" s="360">
        <v>0</v>
      </c>
      <c r="R316" s="154">
        <v>0</v>
      </c>
      <c r="S316" s="153">
        <v>0</v>
      </c>
      <c r="T316" s="152" t="s">
        <v>666</v>
      </c>
      <c r="U316" s="152" t="s">
        <v>428</v>
      </c>
      <c r="V316" s="152"/>
      <c r="W316" s="158">
        <v>1</v>
      </c>
      <c r="X316" s="158" t="s">
        <v>467</v>
      </c>
    </row>
    <row r="317" spans="2:24">
      <c r="B317" s="810">
        <f t="shared" ref="B317" si="88">B307+1</f>
        <v>45961</v>
      </c>
      <c r="C317" s="813" t="str">
        <f t="shared" ref="C317" si="89">CHOOSE(WEEKDAY(B317,2),"一","二","三","四","五","六","日")</f>
        <v>五</v>
      </c>
      <c r="D317" s="161">
        <v>1</v>
      </c>
      <c r="E317" s="152" t="s">
        <v>499</v>
      </c>
      <c r="F317" s="153">
        <v>886.12089999999989</v>
      </c>
      <c r="G317" s="152">
        <v>553.20000000000005</v>
      </c>
      <c r="H317" s="152">
        <v>550.9</v>
      </c>
      <c r="I317" s="162">
        <f t="shared" si="85"/>
        <v>0.99584237165582057</v>
      </c>
      <c r="J317" s="152">
        <v>28</v>
      </c>
      <c r="K317" s="162">
        <f t="shared" si="86"/>
        <v>5.061460592913955E-2</v>
      </c>
      <c r="L317" s="153">
        <v>94.57</v>
      </c>
      <c r="M317" s="163">
        <f t="shared" si="87"/>
        <v>1.0464569775849601</v>
      </c>
      <c r="N317" s="153">
        <v>2430.4489999999932</v>
      </c>
      <c r="O317" s="152">
        <v>9.3699999999999992</v>
      </c>
      <c r="P317" s="154">
        <v>1.6937816341287056E-2</v>
      </c>
      <c r="Q317" s="360">
        <v>16.329999999999934</v>
      </c>
      <c r="R317" s="154">
        <v>2.9519161243673053E-2</v>
      </c>
      <c r="S317" s="153">
        <v>1544.3280999999936</v>
      </c>
      <c r="T317" s="152" t="s">
        <v>666</v>
      </c>
      <c r="U317" s="152" t="s">
        <v>428</v>
      </c>
      <c r="V317" s="152"/>
      <c r="W317" s="158">
        <v>1</v>
      </c>
      <c r="X317" s="158" t="s">
        <v>316</v>
      </c>
    </row>
    <row r="318" spans="2:24">
      <c r="B318" s="811"/>
      <c r="C318" s="814"/>
      <c r="D318" s="161">
        <v>2</v>
      </c>
      <c r="E318" s="152" t="s">
        <v>473</v>
      </c>
      <c r="F318" s="153">
        <v>508.34140000000002</v>
      </c>
      <c r="G318" s="152">
        <v>172.19</v>
      </c>
      <c r="H318" s="152">
        <v>175.41</v>
      </c>
      <c r="I318" s="162">
        <f t="shared" si="85"/>
        <v>1.0187002729542947</v>
      </c>
      <c r="J318" s="152">
        <v>0</v>
      </c>
      <c r="K318" s="162">
        <f t="shared" si="86"/>
        <v>0</v>
      </c>
      <c r="L318" s="153">
        <v>157.87</v>
      </c>
      <c r="M318" s="163">
        <f t="shared" si="87"/>
        <v>1.0187002729542947</v>
      </c>
      <c r="N318" s="153">
        <v>508.34139999999985</v>
      </c>
      <c r="O318" s="152">
        <v>3.22</v>
      </c>
      <c r="P318" s="154">
        <v>1.8700272954294675E-2</v>
      </c>
      <c r="Q318" s="360">
        <v>0</v>
      </c>
      <c r="R318" s="154">
        <v>0</v>
      </c>
      <c r="S318" s="153">
        <v>0</v>
      </c>
      <c r="T318" s="152" t="s">
        <v>666</v>
      </c>
      <c r="U318" s="152" t="s">
        <v>428</v>
      </c>
      <c r="V318" s="152"/>
      <c r="W318" s="158">
        <v>1</v>
      </c>
      <c r="X318" s="158" t="s">
        <v>467</v>
      </c>
    </row>
    <row r="319" spans="2:24">
      <c r="B319" s="811"/>
      <c r="C319" s="814"/>
      <c r="D319" s="161">
        <v>3</v>
      </c>
      <c r="E319" s="152" t="s">
        <v>488</v>
      </c>
      <c r="F319" s="153">
        <v>463.5</v>
      </c>
      <c r="G319" s="152">
        <v>2486</v>
      </c>
      <c r="H319" s="152">
        <v>2516</v>
      </c>
      <c r="I319" s="162">
        <f t="shared" si="85"/>
        <v>1.0120675784392599</v>
      </c>
      <c r="J319" s="152">
        <v>0</v>
      </c>
      <c r="K319" s="162">
        <f t="shared" si="86"/>
        <v>0</v>
      </c>
      <c r="L319" s="153">
        <v>15.45</v>
      </c>
      <c r="M319" s="163">
        <f t="shared" si="87"/>
        <v>1.0120675784392599</v>
      </c>
      <c r="N319" s="153">
        <v>463.5</v>
      </c>
      <c r="O319" s="152">
        <v>30</v>
      </c>
      <c r="P319" s="154">
        <v>1.2067578439259855E-2</v>
      </c>
      <c r="Q319" s="360">
        <v>0</v>
      </c>
      <c r="R319" s="154">
        <v>0</v>
      </c>
      <c r="S319" s="153">
        <v>0</v>
      </c>
      <c r="T319" s="152" t="s">
        <v>666</v>
      </c>
      <c r="U319" s="152" t="s">
        <v>487</v>
      </c>
      <c r="V319" s="152" t="s">
        <v>667</v>
      </c>
      <c r="W319" s="158">
        <v>1</v>
      </c>
      <c r="X319" s="158" t="s">
        <v>182</v>
      </c>
    </row>
    <row r="320" spans="2:24">
      <c r="B320" s="811"/>
      <c r="C320" s="814"/>
      <c r="D320" s="161">
        <v>4</v>
      </c>
      <c r="E320" s="152" t="s">
        <v>717</v>
      </c>
      <c r="F320" s="153">
        <v>328.67839999999995</v>
      </c>
      <c r="G320" s="152">
        <v>81.510000000000005</v>
      </c>
      <c r="H320" s="152">
        <v>81.470000000000013</v>
      </c>
      <c r="I320" s="162">
        <f t="shared" si="85"/>
        <v>0.99950926266715745</v>
      </c>
      <c r="J320" s="152">
        <v>2.6</v>
      </c>
      <c r="K320" s="162">
        <f t="shared" si="86"/>
        <v>3.1897926634768738E-2</v>
      </c>
      <c r="L320" s="153">
        <v>128.38999999999999</v>
      </c>
      <c r="M320" s="163">
        <f t="shared" si="87"/>
        <v>1.0314071893019261</v>
      </c>
      <c r="N320" s="153">
        <v>328.67840000000024</v>
      </c>
      <c r="O320" s="152">
        <v>2.56</v>
      </c>
      <c r="P320" s="154">
        <v>3.1407189301926146E-2</v>
      </c>
      <c r="Q320" s="360">
        <v>0</v>
      </c>
      <c r="R320" s="154">
        <v>0</v>
      </c>
      <c r="S320" s="153">
        <v>0</v>
      </c>
      <c r="T320" s="152" t="s">
        <v>666</v>
      </c>
      <c r="U320" s="152" t="s">
        <v>428</v>
      </c>
      <c r="V320" s="152"/>
      <c r="W320" s="158">
        <v>1</v>
      </c>
      <c r="X320" s="158" t="s">
        <v>298</v>
      </c>
    </row>
    <row r="321" spans="2:24">
      <c r="B321" s="811"/>
      <c r="C321" s="814"/>
      <c r="D321" s="161">
        <v>5</v>
      </c>
      <c r="E321" s="152" t="s">
        <v>553</v>
      </c>
      <c r="F321" s="153">
        <v>299.65649999999999</v>
      </c>
      <c r="G321" s="152">
        <v>71.739999999999995</v>
      </c>
      <c r="H321" s="152">
        <v>74.38</v>
      </c>
      <c r="I321" s="162">
        <f t="shared" si="85"/>
        <v>1.0367995539448007</v>
      </c>
      <c r="J321" s="152">
        <v>0</v>
      </c>
      <c r="K321" s="162">
        <f t="shared" si="86"/>
        <v>0</v>
      </c>
      <c r="L321" s="153">
        <v>181.61</v>
      </c>
      <c r="M321" s="163">
        <f t="shared" si="87"/>
        <v>1.0367995539448007</v>
      </c>
      <c r="N321" s="153">
        <v>479.45040000000012</v>
      </c>
      <c r="O321" s="152">
        <v>1.65</v>
      </c>
      <c r="P321" s="154">
        <v>2.2999721215500417E-2</v>
      </c>
      <c r="Q321" s="360">
        <v>0.99000000000000066</v>
      </c>
      <c r="R321" s="154">
        <v>1.3799832729300261E-2</v>
      </c>
      <c r="S321" s="153">
        <v>179.79390000000012</v>
      </c>
      <c r="T321" s="152" t="s">
        <v>666</v>
      </c>
      <c r="U321" s="152" t="s">
        <v>428</v>
      </c>
      <c r="V321" s="152"/>
      <c r="W321" s="158">
        <v>1</v>
      </c>
      <c r="X321" s="158" t="s">
        <v>311</v>
      </c>
    </row>
    <row r="322" spans="2:24">
      <c r="B322" s="811"/>
      <c r="C322" s="814"/>
      <c r="D322" s="161">
        <v>6</v>
      </c>
      <c r="E322" s="152" t="s">
        <v>548</v>
      </c>
      <c r="F322" s="153">
        <v>297.08639999999997</v>
      </c>
      <c r="G322" s="152">
        <v>26.33</v>
      </c>
      <c r="H322" s="152">
        <v>27.5</v>
      </c>
      <c r="I322" s="162">
        <f t="shared" si="85"/>
        <v>1.0444360045575389</v>
      </c>
      <c r="J322" s="152">
        <v>0</v>
      </c>
      <c r="K322" s="162">
        <f t="shared" si="86"/>
        <v>0</v>
      </c>
      <c r="L322" s="153">
        <v>253.92</v>
      </c>
      <c r="M322" s="163">
        <f t="shared" si="87"/>
        <v>1.0444360045575389</v>
      </c>
      <c r="N322" s="153">
        <v>297.08640000000042</v>
      </c>
      <c r="O322" s="152">
        <v>1.17</v>
      </c>
      <c r="P322" s="154">
        <v>4.4436004557538926E-2</v>
      </c>
      <c r="Q322" s="360">
        <v>1.7763568394002505E-15</v>
      </c>
      <c r="R322" s="154">
        <v>6.7465128727696564E-17</v>
      </c>
      <c r="S322" s="153">
        <v>4.5105252866051158E-13</v>
      </c>
      <c r="T322" s="152" t="s">
        <v>666</v>
      </c>
      <c r="U322" s="152" t="s">
        <v>428</v>
      </c>
      <c r="V322" s="152"/>
      <c r="W322" s="158">
        <v>1</v>
      </c>
      <c r="X322" s="158" t="s">
        <v>298</v>
      </c>
    </row>
    <row r="323" spans="2:24">
      <c r="B323" s="811"/>
      <c r="C323" s="814"/>
      <c r="D323" s="161">
        <v>7</v>
      </c>
      <c r="E323" s="152" t="s">
        <v>556</v>
      </c>
      <c r="F323" s="153">
        <v>293.10879999999997</v>
      </c>
      <c r="G323" s="152">
        <v>55.83</v>
      </c>
      <c r="H323" s="152">
        <v>55.3</v>
      </c>
      <c r="I323" s="162">
        <f t="shared" si="85"/>
        <v>0.99050689593408558</v>
      </c>
      <c r="J323" s="152">
        <v>3.2</v>
      </c>
      <c r="K323" s="162">
        <f t="shared" si="86"/>
        <v>5.7316854737596276E-2</v>
      </c>
      <c r="L323" s="153">
        <v>126.34</v>
      </c>
      <c r="M323" s="163">
        <f t="shared" si="87"/>
        <v>1.0478237506716819</v>
      </c>
      <c r="N323" s="153">
        <v>337.32780000000025</v>
      </c>
      <c r="O323" s="152">
        <v>2.3199999999999998</v>
      </c>
      <c r="P323" s="154">
        <v>4.1554719684757296E-2</v>
      </c>
      <c r="Q323" s="360">
        <v>0.35000000000000187</v>
      </c>
      <c r="R323" s="154">
        <v>6.2690309869246263E-3</v>
      </c>
      <c r="S323" s="153">
        <v>44.219000000000236</v>
      </c>
      <c r="T323" s="152" t="s">
        <v>666</v>
      </c>
      <c r="U323" s="152" t="s">
        <v>428</v>
      </c>
      <c r="V323" s="152"/>
      <c r="W323" s="158">
        <v>1</v>
      </c>
      <c r="X323" s="158" t="s">
        <v>347</v>
      </c>
    </row>
    <row r="324" spans="2:24">
      <c r="B324" s="811"/>
      <c r="C324" s="814"/>
      <c r="D324" s="161">
        <v>8</v>
      </c>
      <c r="E324" s="152" t="s">
        <v>719</v>
      </c>
      <c r="F324" s="153">
        <v>286.32</v>
      </c>
      <c r="G324" s="152">
        <v>111.92</v>
      </c>
      <c r="H324" s="152">
        <v>114.92</v>
      </c>
      <c r="I324" s="162">
        <f t="shared" si="85"/>
        <v>1.0268048606147249</v>
      </c>
      <c r="J324" s="152">
        <v>0</v>
      </c>
      <c r="K324" s="162">
        <f t="shared" si="86"/>
        <v>0</v>
      </c>
      <c r="L324" s="153">
        <v>95.44</v>
      </c>
      <c r="M324" s="163">
        <f t="shared" si="87"/>
        <v>1.0268048606147249</v>
      </c>
      <c r="N324" s="153">
        <v>286.32</v>
      </c>
      <c r="O324" s="152">
        <v>3</v>
      </c>
      <c r="P324" s="154">
        <v>2.6804860614724802E-2</v>
      </c>
      <c r="Q324" s="360">
        <v>0</v>
      </c>
      <c r="R324" s="154">
        <v>0</v>
      </c>
      <c r="S324" s="153">
        <v>0</v>
      </c>
      <c r="T324" s="152" t="s">
        <v>666</v>
      </c>
      <c r="U324" s="152" t="s">
        <v>428</v>
      </c>
      <c r="V324" s="152"/>
      <c r="W324" s="158">
        <v>1</v>
      </c>
      <c r="X324" s="158" t="s">
        <v>467</v>
      </c>
    </row>
    <row r="325" spans="2:24">
      <c r="B325" s="811"/>
      <c r="C325" s="814"/>
      <c r="D325" s="161">
        <v>9</v>
      </c>
      <c r="E325" s="152" t="s">
        <v>536</v>
      </c>
      <c r="F325" s="153">
        <v>285.64250000000004</v>
      </c>
      <c r="G325" s="152">
        <v>140.19</v>
      </c>
      <c r="H325" s="152">
        <v>140.31</v>
      </c>
      <c r="I325" s="162">
        <f t="shared" si="85"/>
        <v>1.0008559811684143</v>
      </c>
      <c r="J325" s="152">
        <v>3.9</v>
      </c>
      <c r="K325" s="162">
        <f t="shared" si="86"/>
        <v>2.7819387973464584E-2</v>
      </c>
      <c r="L325" s="153">
        <v>152.75</v>
      </c>
      <c r="M325" s="163">
        <f t="shared" si="87"/>
        <v>1.0286753691418788</v>
      </c>
      <c r="N325" s="153">
        <v>614.05500000000154</v>
      </c>
      <c r="O325" s="152">
        <v>1.87</v>
      </c>
      <c r="P325" s="154">
        <v>1.3339039874456097E-2</v>
      </c>
      <c r="Q325" s="360">
        <v>2.1500000000000101</v>
      </c>
      <c r="R325" s="154">
        <v>1.5336329267422856E-2</v>
      </c>
      <c r="S325" s="153">
        <v>328.41250000000156</v>
      </c>
      <c r="T325" s="152" t="s">
        <v>666</v>
      </c>
      <c r="U325" s="152" t="s">
        <v>428</v>
      </c>
      <c r="V325" s="152"/>
      <c r="W325" s="158">
        <v>1</v>
      </c>
      <c r="X325" s="158" t="s">
        <v>501</v>
      </c>
    </row>
    <row r="326" spans="2:24">
      <c r="B326" s="812"/>
      <c r="C326" s="815"/>
      <c r="D326" s="161">
        <v>10</v>
      </c>
      <c r="E326" s="152" t="s">
        <v>539</v>
      </c>
      <c r="F326" s="153">
        <v>275.56619999999998</v>
      </c>
      <c r="G326" s="152">
        <v>29.95</v>
      </c>
      <c r="H326" s="152">
        <v>31.42</v>
      </c>
      <c r="I326" s="162">
        <f t="shared" si="85"/>
        <v>1.0490818030050084</v>
      </c>
      <c r="J326" s="152">
        <v>0</v>
      </c>
      <c r="K326" s="162">
        <f t="shared" si="86"/>
        <v>0</v>
      </c>
      <c r="L326" s="153">
        <v>187.46</v>
      </c>
      <c r="M326" s="163">
        <f t="shared" si="87"/>
        <v>1.0490818030050084</v>
      </c>
      <c r="N326" s="153">
        <v>275.56620000000049</v>
      </c>
      <c r="O326" s="152">
        <v>1.47</v>
      </c>
      <c r="P326" s="154">
        <v>4.9081803005008348E-2</v>
      </c>
      <c r="Q326" s="360">
        <v>2.4424906541753444E-15</v>
      </c>
      <c r="R326" s="154">
        <v>8.1552275598509001E-17</v>
      </c>
      <c r="S326" s="153">
        <v>4.5786929803171005E-13</v>
      </c>
      <c r="T326" s="152" t="s">
        <v>666</v>
      </c>
      <c r="U326" s="152" t="s">
        <v>428</v>
      </c>
      <c r="V326" s="152"/>
      <c r="W326" s="158">
        <v>1</v>
      </c>
      <c r="X326" s="158" t="s">
        <v>310</v>
      </c>
    </row>
    <row r="327" spans="2:24">
      <c r="B327" s="810">
        <f t="shared" ref="B327" si="90">B317+1</f>
        <v>45962</v>
      </c>
      <c r="C327" s="813" t="str">
        <f t="shared" ref="C327" si="91">CHOOSE(WEEKDAY(B327,2),"一","二","三","四","五","六","日")</f>
        <v>六</v>
      </c>
      <c r="D327" s="161">
        <v>1</v>
      </c>
      <c r="E327" s="152" t="s">
        <v>553</v>
      </c>
      <c r="F327" s="153">
        <v>601.12910000000011</v>
      </c>
      <c r="G327" s="152">
        <v>83.79</v>
      </c>
      <c r="H327" s="152">
        <v>87.1</v>
      </c>
      <c r="I327" s="162">
        <f t="shared" ref="I327:I336" si="92">H327/G327</f>
        <v>1.0395035207065282</v>
      </c>
      <c r="J327" s="152">
        <v>0</v>
      </c>
      <c r="K327" s="162">
        <f t="shared" ref="K327:K336" si="93">J327/G327</f>
        <v>0</v>
      </c>
      <c r="L327" s="153">
        <v>181.61</v>
      </c>
      <c r="M327" s="163">
        <f t="shared" ref="M327:M336" si="94">(H327+J327)/G327</f>
        <v>1.0395035207065282</v>
      </c>
      <c r="N327" s="153">
        <v>601.12909999999783</v>
      </c>
      <c r="O327" s="152">
        <v>3.31</v>
      </c>
      <c r="P327" s="154">
        <v>3.9503520706528225E-2</v>
      </c>
      <c r="Q327" s="360">
        <v>-1.1990408665951691E-14</v>
      </c>
      <c r="R327" s="154">
        <v>-1.4310071208917161E-16</v>
      </c>
      <c r="S327" s="153">
        <v>-2.1775781178234866E-12</v>
      </c>
      <c r="T327" s="152" t="s">
        <v>666</v>
      </c>
      <c r="U327" s="152" t="s">
        <v>428</v>
      </c>
      <c r="V327" s="152"/>
      <c r="W327" s="158">
        <v>1</v>
      </c>
      <c r="X327" s="158" t="s">
        <v>311</v>
      </c>
    </row>
    <row r="328" spans="2:24">
      <c r="B328" s="811"/>
      <c r="C328" s="814"/>
      <c r="D328" s="161">
        <v>2</v>
      </c>
      <c r="E328" s="152" t="s">
        <v>720</v>
      </c>
      <c r="F328" s="153">
        <v>375.96789999999999</v>
      </c>
      <c r="G328" s="152">
        <v>32.54</v>
      </c>
      <c r="H328" s="152">
        <v>34.11</v>
      </c>
      <c r="I328" s="162">
        <f t="shared" si="92"/>
        <v>1.0482483097725876</v>
      </c>
      <c r="J328" s="152">
        <v>0</v>
      </c>
      <c r="K328" s="162">
        <f t="shared" si="93"/>
        <v>0</v>
      </c>
      <c r="L328" s="153">
        <v>239.47</v>
      </c>
      <c r="M328" s="163">
        <f t="shared" si="94"/>
        <v>1.0482483097725876</v>
      </c>
      <c r="N328" s="153">
        <v>375.96790000000004</v>
      </c>
      <c r="O328" s="152">
        <v>1.57</v>
      </c>
      <c r="P328" s="154">
        <v>4.8248309772587587E-2</v>
      </c>
      <c r="Q328" s="360">
        <v>0</v>
      </c>
      <c r="R328" s="154">
        <v>0</v>
      </c>
      <c r="S328" s="153">
        <v>0</v>
      </c>
      <c r="T328" s="152" t="s">
        <v>666</v>
      </c>
      <c r="U328" s="152" t="s">
        <v>428</v>
      </c>
      <c r="V328" s="152"/>
      <c r="W328" s="158">
        <v>1</v>
      </c>
      <c r="X328" s="158" t="s">
        <v>347</v>
      </c>
    </row>
    <row r="329" spans="2:24">
      <c r="B329" s="811"/>
      <c r="C329" s="814"/>
      <c r="D329" s="161">
        <v>3</v>
      </c>
      <c r="E329" s="152" t="s">
        <v>488</v>
      </c>
      <c r="F329" s="153">
        <v>309</v>
      </c>
      <c r="G329" s="152">
        <v>2342</v>
      </c>
      <c r="H329" s="152">
        <v>2362</v>
      </c>
      <c r="I329" s="162">
        <f t="shared" si="92"/>
        <v>1.0085397096498718</v>
      </c>
      <c r="J329" s="152">
        <v>0</v>
      </c>
      <c r="K329" s="162">
        <f t="shared" si="93"/>
        <v>0</v>
      </c>
      <c r="L329" s="153">
        <v>15.45</v>
      </c>
      <c r="M329" s="163">
        <f t="shared" si="94"/>
        <v>1.0085397096498718</v>
      </c>
      <c r="N329" s="153">
        <v>309</v>
      </c>
      <c r="O329" s="152">
        <v>20</v>
      </c>
      <c r="P329" s="154">
        <v>8.539709649871904E-3</v>
      </c>
      <c r="Q329" s="360">
        <v>0</v>
      </c>
      <c r="R329" s="154">
        <v>0</v>
      </c>
      <c r="S329" s="153">
        <v>0</v>
      </c>
      <c r="T329" s="152" t="s">
        <v>666</v>
      </c>
      <c r="U329" s="152" t="s">
        <v>487</v>
      </c>
      <c r="V329" s="152" t="s">
        <v>667</v>
      </c>
      <c r="W329" s="158">
        <v>1</v>
      </c>
      <c r="X329" s="158" t="s">
        <v>182</v>
      </c>
    </row>
    <row r="330" spans="2:24">
      <c r="B330" s="811"/>
      <c r="C330" s="814"/>
      <c r="D330" s="161">
        <v>4</v>
      </c>
      <c r="E330" s="152" t="s">
        <v>465</v>
      </c>
      <c r="F330" s="153">
        <v>292.95</v>
      </c>
      <c r="G330" s="152">
        <v>4155</v>
      </c>
      <c r="H330" s="152">
        <v>4176</v>
      </c>
      <c r="I330" s="162">
        <f t="shared" si="92"/>
        <v>1.0050541516245488</v>
      </c>
      <c r="J330" s="152">
        <v>0</v>
      </c>
      <c r="K330" s="162">
        <f t="shared" si="93"/>
        <v>0</v>
      </c>
      <c r="L330" s="153">
        <v>13.95</v>
      </c>
      <c r="M330" s="163">
        <f t="shared" si="94"/>
        <v>1.0050541516245488</v>
      </c>
      <c r="N330" s="153">
        <v>292.95</v>
      </c>
      <c r="O330" s="152">
        <v>21</v>
      </c>
      <c r="P330" s="154">
        <v>5.0541516245487363E-3</v>
      </c>
      <c r="Q330" s="360">
        <v>0</v>
      </c>
      <c r="R330" s="154">
        <v>0</v>
      </c>
      <c r="S330" s="153">
        <v>0</v>
      </c>
      <c r="T330" s="152" t="s">
        <v>666</v>
      </c>
      <c r="U330" s="152" t="s">
        <v>711</v>
      </c>
      <c r="V330" s="152" t="s">
        <v>669</v>
      </c>
      <c r="W330" s="158">
        <v>1</v>
      </c>
      <c r="X330" s="158" t="s">
        <v>316</v>
      </c>
    </row>
    <row r="331" spans="2:24">
      <c r="B331" s="811"/>
      <c r="C331" s="814"/>
      <c r="D331" s="161">
        <v>5</v>
      </c>
      <c r="E331" s="152" t="s">
        <v>548</v>
      </c>
      <c r="F331" s="153">
        <v>284.3904</v>
      </c>
      <c r="G331" s="152">
        <v>28.14</v>
      </c>
      <c r="H331" s="152">
        <v>29.26</v>
      </c>
      <c r="I331" s="162">
        <f t="shared" si="92"/>
        <v>1.0398009950248757</v>
      </c>
      <c r="J331" s="152">
        <v>0</v>
      </c>
      <c r="K331" s="162">
        <f t="shared" si="93"/>
        <v>0</v>
      </c>
      <c r="L331" s="153">
        <v>253.92</v>
      </c>
      <c r="M331" s="163">
        <f t="shared" si="94"/>
        <v>1.0398009950248757</v>
      </c>
      <c r="N331" s="153">
        <v>284.39040000000023</v>
      </c>
      <c r="O331" s="152">
        <v>1.1200000000000001</v>
      </c>
      <c r="P331" s="154">
        <v>3.9800995024875628E-2</v>
      </c>
      <c r="Q331" s="360">
        <v>0</v>
      </c>
      <c r="R331" s="154">
        <v>0</v>
      </c>
      <c r="S331" s="153">
        <v>0</v>
      </c>
      <c r="T331" s="152" t="s">
        <v>666</v>
      </c>
      <c r="U331" s="152" t="s">
        <v>428</v>
      </c>
      <c r="V331" s="152"/>
      <c r="W331" s="158">
        <v>1</v>
      </c>
      <c r="X331" s="158" t="s">
        <v>298</v>
      </c>
    </row>
    <row r="332" spans="2:24">
      <c r="B332" s="811"/>
      <c r="C332" s="814"/>
      <c r="D332" s="161">
        <v>6</v>
      </c>
      <c r="E332" s="152" t="s">
        <v>539</v>
      </c>
      <c r="F332" s="153">
        <v>281.19</v>
      </c>
      <c r="G332" s="152">
        <v>30.38</v>
      </c>
      <c r="H332" s="152">
        <v>31.88</v>
      </c>
      <c r="I332" s="162">
        <f t="shared" si="92"/>
        <v>1.0493745885450954</v>
      </c>
      <c r="J332" s="152">
        <v>0</v>
      </c>
      <c r="K332" s="162">
        <f t="shared" si="93"/>
        <v>0</v>
      </c>
      <c r="L332" s="153">
        <v>187.46</v>
      </c>
      <c r="M332" s="163">
        <f t="shared" si="94"/>
        <v>1.0493745885450954</v>
      </c>
      <c r="N332" s="153">
        <v>281.19</v>
      </c>
      <c r="O332" s="152">
        <v>1.5</v>
      </c>
      <c r="P332" s="154">
        <v>4.9374588545095459E-2</v>
      </c>
      <c r="Q332" s="360">
        <v>0</v>
      </c>
      <c r="R332" s="154">
        <v>0</v>
      </c>
      <c r="S332" s="153">
        <v>0</v>
      </c>
      <c r="T332" s="152" t="s">
        <v>666</v>
      </c>
      <c r="U332" s="152" t="s">
        <v>428</v>
      </c>
      <c r="V332" s="152"/>
      <c r="W332" s="158">
        <v>1</v>
      </c>
      <c r="X332" s="158" t="s">
        <v>310</v>
      </c>
    </row>
    <row r="333" spans="2:24">
      <c r="B333" s="811"/>
      <c r="C333" s="814"/>
      <c r="D333" s="161">
        <v>7</v>
      </c>
      <c r="E333" s="152" t="s">
        <v>686</v>
      </c>
      <c r="F333" s="153">
        <v>280.33769999999998</v>
      </c>
      <c r="G333" s="152">
        <v>38.57</v>
      </c>
      <c r="H333" s="152">
        <v>40.4</v>
      </c>
      <c r="I333" s="162">
        <f t="shared" si="92"/>
        <v>1.0474462017111745</v>
      </c>
      <c r="J333" s="152">
        <v>0</v>
      </c>
      <c r="K333" s="162">
        <f t="shared" si="93"/>
        <v>0</v>
      </c>
      <c r="L333" s="153">
        <v>153.19</v>
      </c>
      <c r="M333" s="163">
        <f t="shared" si="94"/>
        <v>1.0474462017111745</v>
      </c>
      <c r="N333" s="153">
        <v>280.33769999999976</v>
      </c>
      <c r="O333" s="152">
        <v>1.83</v>
      </c>
      <c r="P333" s="154">
        <v>4.7446201711174488E-2</v>
      </c>
      <c r="Q333" s="360">
        <v>-1.7763568394002505E-15</v>
      </c>
      <c r="R333" s="154">
        <v>-4.6055401591917306E-17</v>
      </c>
      <c r="S333" s="153">
        <v>-2.7212010422772436E-13</v>
      </c>
      <c r="T333" s="152" t="s">
        <v>666</v>
      </c>
      <c r="U333" s="152" t="s">
        <v>428</v>
      </c>
      <c r="V333" s="152"/>
      <c r="W333" s="158">
        <v>1</v>
      </c>
      <c r="X333" s="158" t="s">
        <v>566</v>
      </c>
    </row>
    <row r="334" spans="2:24">
      <c r="B334" s="811"/>
      <c r="C334" s="814"/>
      <c r="D334" s="161">
        <v>8</v>
      </c>
      <c r="E334" s="152" t="s">
        <v>523</v>
      </c>
      <c r="F334" s="153">
        <v>280.09800000000001</v>
      </c>
      <c r="G334" s="152">
        <v>428.88</v>
      </c>
      <c r="H334" s="152">
        <v>417.48</v>
      </c>
      <c r="I334" s="162">
        <f t="shared" si="92"/>
        <v>0.97341913822048132</v>
      </c>
      <c r="J334" s="152">
        <v>21.6</v>
      </c>
      <c r="K334" s="162">
        <f t="shared" si="93"/>
        <v>5.0363738108561838E-2</v>
      </c>
      <c r="L334" s="153">
        <v>51.87</v>
      </c>
      <c r="M334" s="163">
        <f t="shared" si="94"/>
        <v>1.0237828763290433</v>
      </c>
      <c r="N334" s="153">
        <v>529.07400000000234</v>
      </c>
      <c r="O334" s="152">
        <v>5.4</v>
      </c>
      <c r="P334" s="154">
        <v>1.259093452714046E-2</v>
      </c>
      <c r="Q334" s="360">
        <v>4.8000000000000451</v>
      </c>
      <c r="R334" s="154">
        <v>1.1191941801902736E-2</v>
      </c>
      <c r="S334" s="153">
        <v>248.97600000000233</v>
      </c>
      <c r="T334" s="152" t="s">
        <v>666</v>
      </c>
      <c r="U334" s="152" t="s">
        <v>428</v>
      </c>
      <c r="V334" s="152"/>
      <c r="W334" s="158">
        <v>1</v>
      </c>
      <c r="X334" s="158" t="s">
        <v>346</v>
      </c>
    </row>
    <row r="335" spans="2:24">
      <c r="B335" s="811"/>
      <c r="C335" s="814"/>
      <c r="D335" s="161">
        <v>9</v>
      </c>
      <c r="E335" s="152" t="s">
        <v>473</v>
      </c>
      <c r="F335" s="153">
        <v>277.85120000000001</v>
      </c>
      <c r="G335" s="152">
        <v>192.03</v>
      </c>
      <c r="H335" s="152">
        <v>192.46</v>
      </c>
      <c r="I335" s="162">
        <f t="shared" si="92"/>
        <v>1.0022392334531063</v>
      </c>
      <c r="J335" s="152">
        <v>2.4</v>
      </c>
      <c r="K335" s="162">
        <f t="shared" si="93"/>
        <v>1.2498047180128105E-2</v>
      </c>
      <c r="L335" s="153">
        <v>157.87</v>
      </c>
      <c r="M335" s="163">
        <f t="shared" si="94"/>
        <v>1.0147372806332344</v>
      </c>
      <c r="N335" s="153">
        <v>446.77210000000201</v>
      </c>
      <c r="O335" s="152">
        <v>1.76</v>
      </c>
      <c r="P335" s="154">
        <v>9.1652345987606101E-3</v>
      </c>
      <c r="Q335" s="360">
        <v>1.0700000000000125</v>
      </c>
      <c r="R335" s="154">
        <v>5.5720460344738454E-3</v>
      </c>
      <c r="S335" s="153">
        <v>168.92090000000198</v>
      </c>
      <c r="T335" s="152" t="s">
        <v>666</v>
      </c>
      <c r="U335" s="152" t="s">
        <v>428</v>
      </c>
      <c r="V335" s="152"/>
      <c r="W335" s="158">
        <v>1</v>
      </c>
      <c r="X335" s="158" t="s">
        <v>467</v>
      </c>
    </row>
    <row r="336" spans="2:24">
      <c r="B336" s="812"/>
      <c r="C336" s="815"/>
      <c r="D336" s="161">
        <v>10</v>
      </c>
      <c r="E336" s="152" t="s">
        <v>459</v>
      </c>
      <c r="F336" s="153">
        <v>275.0598</v>
      </c>
      <c r="G336" s="152">
        <v>48.54</v>
      </c>
      <c r="H336" s="152">
        <v>50.66</v>
      </c>
      <c r="I336" s="162">
        <f t="shared" si="92"/>
        <v>1.0436753193242685</v>
      </c>
      <c r="J336" s="152">
        <v>0</v>
      </c>
      <c r="K336" s="162">
        <f t="shared" si="93"/>
        <v>0</v>
      </c>
      <c r="L336" s="153">
        <v>169.79</v>
      </c>
      <c r="M336" s="163">
        <f t="shared" si="94"/>
        <v>1.0436753193242685</v>
      </c>
      <c r="N336" s="153">
        <v>359.95479999999952</v>
      </c>
      <c r="O336" s="152">
        <v>1.62</v>
      </c>
      <c r="P336" s="154">
        <v>3.3374536464771329E-2</v>
      </c>
      <c r="Q336" s="360">
        <v>0.49999999999999734</v>
      </c>
      <c r="R336" s="154">
        <v>1.0300782859497266E-2</v>
      </c>
      <c r="S336" s="153">
        <v>84.894999999999541</v>
      </c>
      <c r="T336" s="152" t="s">
        <v>666</v>
      </c>
      <c r="U336" s="152" t="s">
        <v>428</v>
      </c>
      <c r="V336" s="152"/>
      <c r="W336" s="158">
        <v>1</v>
      </c>
      <c r="X336" s="158" t="s">
        <v>292</v>
      </c>
    </row>
    <row r="337" spans="2:24">
      <c r="B337" s="810">
        <f t="shared" ref="B337" si="95">B327+1</f>
        <v>45963</v>
      </c>
      <c r="C337" s="813" t="str">
        <f t="shared" ref="C337" si="96">CHOOSE(WEEKDAY(B337,2),"一","二","三","四","五","六","日")</f>
        <v>日</v>
      </c>
      <c r="D337" s="161">
        <v>1</v>
      </c>
      <c r="E337" s="152" t="s">
        <v>553</v>
      </c>
      <c r="F337" s="153">
        <v>955.26859999999999</v>
      </c>
      <c r="G337" s="152">
        <v>109.73</v>
      </c>
      <c r="H337" s="152">
        <v>114.99</v>
      </c>
      <c r="I337" s="162">
        <f t="shared" ref="I337:I346" si="97">H337/G337</f>
        <v>1.0479358425225553</v>
      </c>
      <c r="J337" s="152">
        <v>0</v>
      </c>
      <c r="K337" s="162">
        <f t="shared" ref="K337:K346" si="98">J337/G337</f>
        <v>0</v>
      </c>
      <c r="L337" s="153">
        <v>181.61</v>
      </c>
      <c r="M337" s="163">
        <f t="shared" ref="M337:M346" si="99">(H337+J337)/G337</f>
        <v>1.0479358425225553</v>
      </c>
      <c r="N337" s="153">
        <v>955.2685999999984</v>
      </c>
      <c r="O337" s="152">
        <v>5.26</v>
      </c>
      <c r="P337" s="154">
        <v>4.7935842522555359E-2</v>
      </c>
      <c r="Q337" s="360">
        <v>-8.8817841970012523E-15</v>
      </c>
      <c r="R337" s="154">
        <v>-8.094216893284655E-17</v>
      </c>
      <c r="S337" s="153">
        <v>-1.6130208280173976E-12</v>
      </c>
      <c r="T337" s="152" t="s">
        <v>666</v>
      </c>
      <c r="U337" s="152" t="s">
        <v>428</v>
      </c>
      <c r="V337" s="152"/>
      <c r="W337" s="158">
        <v>1</v>
      </c>
      <c r="X337" s="158" t="s">
        <v>311</v>
      </c>
    </row>
    <row r="338" spans="2:24">
      <c r="B338" s="811"/>
      <c r="C338" s="814"/>
      <c r="D338" s="161">
        <v>2</v>
      </c>
      <c r="E338" s="152" t="s">
        <v>488</v>
      </c>
      <c r="F338" s="153">
        <v>618</v>
      </c>
      <c r="G338" s="152">
        <v>3588</v>
      </c>
      <c r="H338" s="152">
        <v>3558</v>
      </c>
      <c r="I338" s="162">
        <f t="shared" si="97"/>
        <v>0.99163879598662208</v>
      </c>
      <c r="J338" s="152">
        <v>70</v>
      </c>
      <c r="K338" s="162">
        <f t="shared" si="98"/>
        <v>1.950947603121516E-2</v>
      </c>
      <c r="L338" s="153">
        <v>15.45</v>
      </c>
      <c r="M338" s="163">
        <f t="shared" si="99"/>
        <v>1.0111482720178373</v>
      </c>
      <c r="N338" s="153">
        <v>618</v>
      </c>
      <c r="O338" s="152">
        <v>40</v>
      </c>
      <c r="P338" s="154">
        <v>1.1148272017837236E-2</v>
      </c>
      <c r="Q338" s="360">
        <v>0</v>
      </c>
      <c r="R338" s="154">
        <v>0</v>
      </c>
      <c r="S338" s="153">
        <v>0</v>
      </c>
      <c r="T338" s="152" t="s">
        <v>666</v>
      </c>
      <c r="U338" s="152" t="s">
        <v>487</v>
      </c>
      <c r="V338" s="152" t="s">
        <v>667</v>
      </c>
      <c r="W338" s="158">
        <v>1</v>
      </c>
      <c r="X338" s="158" t="s">
        <v>182</v>
      </c>
    </row>
    <row r="339" spans="2:24">
      <c r="B339" s="811"/>
      <c r="C339" s="814"/>
      <c r="D339" s="161">
        <v>3</v>
      </c>
      <c r="E339" s="152" t="s">
        <v>483</v>
      </c>
      <c r="F339" s="153">
        <v>547.20000000000005</v>
      </c>
      <c r="G339" s="152">
        <v>125.4</v>
      </c>
      <c r="H339" s="152">
        <v>131.1</v>
      </c>
      <c r="I339" s="162">
        <f t="shared" si="97"/>
        <v>1.0454545454545454</v>
      </c>
      <c r="J339" s="152">
        <v>0</v>
      </c>
      <c r="K339" s="162">
        <f t="shared" si="98"/>
        <v>0</v>
      </c>
      <c r="L339" s="153">
        <v>96</v>
      </c>
      <c r="M339" s="163">
        <f t="shared" si="99"/>
        <v>1.0454545454545454</v>
      </c>
      <c r="N339" s="153">
        <v>547.19999999999891</v>
      </c>
      <c r="O339" s="152">
        <v>5.7</v>
      </c>
      <c r="P339" s="154">
        <v>4.5454545454545456E-2</v>
      </c>
      <c r="Q339" s="360">
        <v>-1.1546319456101628E-14</v>
      </c>
      <c r="R339" s="154">
        <v>-9.207591272808315E-17</v>
      </c>
      <c r="S339" s="153">
        <v>-1.1084466677857563E-12</v>
      </c>
      <c r="T339" s="152" t="s">
        <v>666</v>
      </c>
      <c r="U339" s="152" t="s">
        <v>478</v>
      </c>
      <c r="V339" s="152"/>
      <c r="W339" s="158">
        <v>1</v>
      </c>
      <c r="X339" s="158" t="s">
        <v>306</v>
      </c>
    </row>
    <row r="340" spans="2:24">
      <c r="B340" s="811"/>
      <c r="C340" s="814"/>
      <c r="D340" s="161">
        <v>4</v>
      </c>
      <c r="E340" s="152" t="s">
        <v>720</v>
      </c>
      <c r="F340" s="153">
        <v>349.62619999999998</v>
      </c>
      <c r="G340" s="152">
        <v>56.15</v>
      </c>
      <c r="H340" s="152">
        <v>58.76</v>
      </c>
      <c r="I340" s="162">
        <f t="shared" si="97"/>
        <v>1.0464826357969723</v>
      </c>
      <c r="J340" s="152">
        <v>0</v>
      </c>
      <c r="K340" s="162">
        <f t="shared" si="98"/>
        <v>0</v>
      </c>
      <c r="L340" s="153">
        <v>239.47</v>
      </c>
      <c r="M340" s="163">
        <f t="shared" si="99"/>
        <v>1.0464826357969723</v>
      </c>
      <c r="N340" s="153">
        <v>625.0166999999999</v>
      </c>
      <c r="O340" s="152">
        <v>1.46</v>
      </c>
      <c r="P340" s="154">
        <v>2.6001780943900266E-2</v>
      </c>
      <c r="Q340" s="360">
        <v>1.1499999999999995</v>
      </c>
      <c r="R340" s="154">
        <v>2.048085485307212E-2</v>
      </c>
      <c r="S340" s="153">
        <v>275.39049999999986</v>
      </c>
      <c r="T340" s="152" t="s">
        <v>666</v>
      </c>
      <c r="U340" s="152" t="s">
        <v>428</v>
      </c>
      <c r="V340" s="152"/>
      <c r="W340" s="158">
        <v>1</v>
      </c>
      <c r="X340" s="158" t="s">
        <v>347</v>
      </c>
    </row>
    <row r="341" spans="2:24">
      <c r="B341" s="811"/>
      <c r="C341" s="814"/>
      <c r="D341" s="161">
        <v>5</v>
      </c>
      <c r="E341" s="152" t="s">
        <v>548</v>
      </c>
      <c r="F341" s="153">
        <v>330.096</v>
      </c>
      <c r="G341" s="152">
        <v>43.34</v>
      </c>
      <c r="H341" s="152">
        <v>45.02</v>
      </c>
      <c r="I341" s="162">
        <f t="shared" si="97"/>
        <v>1.0387632671896632</v>
      </c>
      <c r="J341" s="152">
        <v>0</v>
      </c>
      <c r="K341" s="162">
        <f t="shared" si="98"/>
        <v>0</v>
      </c>
      <c r="L341" s="153">
        <v>253.92</v>
      </c>
      <c r="M341" s="163">
        <f t="shared" si="99"/>
        <v>1.0387632671896632</v>
      </c>
      <c r="N341" s="153">
        <v>426.58559999999989</v>
      </c>
      <c r="O341" s="152">
        <v>1.3</v>
      </c>
      <c r="P341" s="154">
        <v>2.9995385325334564E-2</v>
      </c>
      <c r="Q341" s="360">
        <v>0.37999999999999967</v>
      </c>
      <c r="R341" s="154">
        <v>8.7678818643285566E-3</v>
      </c>
      <c r="S341" s="153">
        <v>96.489599999999911</v>
      </c>
      <c r="T341" s="152" t="s">
        <v>666</v>
      </c>
      <c r="U341" s="152" t="s">
        <v>428</v>
      </c>
      <c r="V341" s="152"/>
      <c r="W341" s="158">
        <v>1</v>
      </c>
      <c r="X341" s="158" t="s">
        <v>298</v>
      </c>
    </row>
    <row r="342" spans="2:24">
      <c r="B342" s="811"/>
      <c r="C342" s="814"/>
      <c r="D342" s="161">
        <v>6</v>
      </c>
      <c r="E342" s="152" t="s">
        <v>673</v>
      </c>
      <c r="F342" s="153">
        <v>325.06049999999999</v>
      </c>
      <c r="G342" s="152">
        <v>53.66</v>
      </c>
      <c r="H342" s="152">
        <v>55.919999999999995</v>
      </c>
      <c r="I342" s="162">
        <f t="shared" si="97"/>
        <v>1.0421170331718226</v>
      </c>
      <c r="J342" s="152">
        <v>0</v>
      </c>
      <c r="K342" s="162">
        <f t="shared" si="98"/>
        <v>0</v>
      </c>
      <c r="L342" s="153">
        <v>183.65</v>
      </c>
      <c r="M342" s="163">
        <f t="shared" si="99"/>
        <v>1.0421170331718226</v>
      </c>
      <c r="N342" s="153">
        <v>415.04899999999964</v>
      </c>
      <c r="O342" s="152">
        <v>1.77</v>
      </c>
      <c r="P342" s="154">
        <v>3.298546403279911E-2</v>
      </c>
      <c r="Q342" s="360">
        <v>0.48999999999999799</v>
      </c>
      <c r="R342" s="154">
        <v>9.1315691390234446E-3</v>
      </c>
      <c r="S342" s="153">
        <v>89.988499999999632</v>
      </c>
      <c r="T342" s="152" t="s">
        <v>666</v>
      </c>
      <c r="U342" s="152" t="s">
        <v>428</v>
      </c>
      <c r="V342" s="152"/>
      <c r="W342" s="158">
        <v>1</v>
      </c>
      <c r="X342" s="158" t="s">
        <v>298</v>
      </c>
    </row>
    <row r="343" spans="2:24">
      <c r="B343" s="811"/>
      <c r="C343" s="814"/>
      <c r="D343" s="161">
        <v>7</v>
      </c>
      <c r="E343" s="152" t="s">
        <v>697</v>
      </c>
      <c r="F343" s="153">
        <v>309.58699999999999</v>
      </c>
      <c r="G343" s="152">
        <v>35.15</v>
      </c>
      <c r="H343" s="152">
        <v>36.85</v>
      </c>
      <c r="I343" s="162">
        <f t="shared" si="97"/>
        <v>1.0483641536273116</v>
      </c>
      <c r="J343" s="152">
        <v>0</v>
      </c>
      <c r="K343" s="162">
        <f t="shared" si="98"/>
        <v>0</v>
      </c>
      <c r="L343" s="153">
        <v>182.11</v>
      </c>
      <c r="M343" s="163">
        <f t="shared" si="99"/>
        <v>1.0483641536273116</v>
      </c>
      <c r="N343" s="153">
        <v>309.58700000000056</v>
      </c>
      <c r="O343" s="152">
        <v>1.7</v>
      </c>
      <c r="P343" s="154">
        <v>4.8364153627311522E-2</v>
      </c>
      <c r="Q343" s="360">
        <v>2.886579864025407E-15</v>
      </c>
      <c r="R343" s="154">
        <v>8.2121760000722826E-17</v>
      </c>
      <c r="S343" s="153">
        <v>5.2567505903766693E-13</v>
      </c>
      <c r="T343" s="152" t="s">
        <v>666</v>
      </c>
      <c r="U343" s="152" t="s">
        <v>428</v>
      </c>
      <c r="V343" s="152"/>
      <c r="W343" s="158">
        <v>1</v>
      </c>
      <c r="X343" s="158" t="s">
        <v>310</v>
      </c>
    </row>
    <row r="344" spans="2:24">
      <c r="B344" s="811"/>
      <c r="C344" s="814"/>
      <c r="D344" s="161">
        <v>8</v>
      </c>
      <c r="E344" s="152" t="s">
        <v>550</v>
      </c>
      <c r="F344" s="153">
        <v>308.84059999999999</v>
      </c>
      <c r="G344" s="152">
        <v>122.71</v>
      </c>
      <c r="H344" s="152">
        <v>125.60000000000001</v>
      </c>
      <c r="I344" s="162">
        <f t="shared" si="97"/>
        <v>1.0235514627984681</v>
      </c>
      <c r="J344" s="152">
        <v>0</v>
      </c>
      <c r="K344" s="162">
        <f t="shared" si="98"/>
        <v>0</v>
      </c>
      <c r="L344" s="153">
        <v>141.66999999999999</v>
      </c>
      <c r="M344" s="163">
        <f t="shared" si="99"/>
        <v>1.0235514627984681</v>
      </c>
      <c r="N344" s="153">
        <v>409.42630000000207</v>
      </c>
      <c r="O344" s="152">
        <v>2.1800000000000002</v>
      </c>
      <c r="P344" s="154">
        <v>1.7765463287425641E-2</v>
      </c>
      <c r="Q344" s="360">
        <v>0.71000000000001462</v>
      </c>
      <c r="R344" s="154">
        <v>5.7859995110424141E-3</v>
      </c>
      <c r="S344" s="153">
        <v>100.58570000000206</v>
      </c>
      <c r="T344" s="152" t="s">
        <v>666</v>
      </c>
      <c r="U344" s="152" t="s">
        <v>428</v>
      </c>
      <c r="V344" s="152"/>
      <c r="W344" s="158">
        <v>1</v>
      </c>
      <c r="X344" s="158" t="s">
        <v>272</v>
      </c>
    </row>
    <row r="345" spans="2:24">
      <c r="B345" s="811"/>
      <c r="C345" s="814"/>
      <c r="D345" s="161">
        <v>9</v>
      </c>
      <c r="E345" s="152" t="s">
        <v>473</v>
      </c>
      <c r="F345" s="153">
        <v>292.05950000000001</v>
      </c>
      <c r="G345" s="152">
        <v>324.08</v>
      </c>
      <c r="H345" s="152">
        <v>326.3</v>
      </c>
      <c r="I345" s="162">
        <f t="shared" si="97"/>
        <v>1.0068501604542088</v>
      </c>
      <c r="J345" s="152">
        <v>0</v>
      </c>
      <c r="K345" s="162">
        <f t="shared" si="98"/>
        <v>0</v>
      </c>
      <c r="L345" s="153">
        <v>157.87</v>
      </c>
      <c r="M345" s="163">
        <f t="shared" si="99"/>
        <v>1.0068501604542088</v>
      </c>
      <c r="N345" s="153">
        <v>350.47140000000434</v>
      </c>
      <c r="O345" s="152">
        <v>1.85</v>
      </c>
      <c r="P345" s="154">
        <v>5.7084670451740312E-3</v>
      </c>
      <c r="Q345" s="360">
        <v>0.3700000000000272</v>
      </c>
      <c r="R345" s="154">
        <v>1.1416934090348902E-3</v>
      </c>
      <c r="S345" s="153">
        <v>58.411900000004294</v>
      </c>
      <c r="T345" s="152" t="s">
        <v>666</v>
      </c>
      <c r="U345" s="152" t="s">
        <v>428</v>
      </c>
      <c r="V345" s="152"/>
      <c r="W345" s="158">
        <v>1</v>
      </c>
      <c r="X345" s="158" t="s">
        <v>467</v>
      </c>
    </row>
    <row r="346" spans="2:24">
      <c r="B346" s="812"/>
      <c r="C346" s="815"/>
      <c r="D346" s="161">
        <v>10</v>
      </c>
      <c r="E346" s="152" t="s">
        <v>686</v>
      </c>
      <c r="F346" s="153">
        <v>281.86959999999999</v>
      </c>
      <c r="G346" s="152">
        <v>47.74</v>
      </c>
      <c r="H346" s="152">
        <v>50.1</v>
      </c>
      <c r="I346" s="162">
        <f t="shared" si="97"/>
        <v>1.0494344365312107</v>
      </c>
      <c r="J346" s="152">
        <v>0</v>
      </c>
      <c r="K346" s="162">
        <f t="shared" si="98"/>
        <v>0</v>
      </c>
      <c r="L346" s="153">
        <v>153.19</v>
      </c>
      <c r="M346" s="163">
        <f t="shared" si="99"/>
        <v>1.0494344365312107</v>
      </c>
      <c r="N346" s="153">
        <v>361.52839999999992</v>
      </c>
      <c r="O346" s="152">
        <v>1.84</v>
      </c>
      <c r="P346" s="154">
        <v>3.8542103058232094E-2</v>
      </c>
      <c r="Q346" s="360">
        <v>0.51999999999999935</v>
      </c>
      <c r="R346" s="154">
        <v>1.089233347297862E-2</v>
      </c>
      <c r="S346" s="153">
        <v>79.6587999999999</v>
      </c>
      <c r="T346" s="152" t="s">
        <v>666</v>
      </c>
      <c r="U346" s="152" t="s">
        <v>428</v>
      </c>
      <c r="V346" s="152"/>
      <c r="W346" s="158">
        <v>1</v>
      </c>
      <c r="X346" s="158" t="s">
        <v>566</v>
      </c>
    </row>
    <row r="347" spans="2:24">
      <c r="B347" s="810">
        <f t="shared" ref="B347" si="100">B337+1</f>
        <v>45964</v>
      </c>
      <c r="C347" s="813" t="str">
        <f t="shared" ref="C347" si="101">CHOOSE(WEEKDAY(B347,2),"一","二","三","四","五","六","日")</f>
        <v>一</v>
      </c>
      <c r="D347" s="161">
        <v>1</v>
      </c>
      <c r="E347" s="152" t="s">
        <v>488</v>
      </c>
      <c r="F347" s="153">
        <v>772.5</v>
      </c>
      <c r="G347" s="152">
        <v>3549</v>
      </c>
      <c r="H347" s="152">
        <v>3599</v>
      </c>
      <c r="I347" s="162">
        <f t="shared" ref="I347:I356" si="102">H347/G347</f>
        <v>1.0140884756269373</v>
      </c>
      <c r="J347" s="152">
        <v>0</v>
      </c>
      <c r="K347" s="162">
        <f t="shared" ref="K347:K356" si="103">J347/G347</f>
        <v>0</v>
      </c>
      <c r="L347" s="153">
        <v>15.45</v>
      </c>
      <c r="M347" s="163">
        <f t="shared" ref="M347:M356" si="104">(H347+J347)/G347</f>
        <v>1.0140884756269373</v>
      </c>
      <c r="N347" s="153">
        <v>772.5</v>
      </c>
      <c r="O347" s="152">
        <v>50</v>
      </c>
      <c r="P347" s="154">
        <v>1.4088475626937165E-2</v>
      </c>
      <c r="Q347" s="360">
        <v>0</v>
      </c>
      <c r="R347" s="154">
        <v>0</v>
      </c>
      <c r="S347" s="153">
        <v>0</v>
      </c>
      <c r="T347" s="152" t="s">
        <v>666</v>
      </c>
      <c r="U347" s="152" t="s">
        <v>487</v>
      </c>
      <c r="V347" s="152" t="s">
        <v>667</v>
      </c>
      <c r="W347" s="158">
        <v>1</v>
      </c>
      <c r="X347" s="158" t="s">
        <v>182</v>
      </c>
    </row>
    <row r="348" spans="2:24">
      <c r="B348" s="811"/>
      <c r="C348" s="814"/>
      <c r="D348" s="161">
        <v>2</v>
      </c>
      <c r="E348" s="152" t="s">
        <v>671</v>
      </c>
      <c r="F348" s="153">
        <v>335.93599999999998</v>
      </c>
      <c r="G348" s="152">
        <v>115.68</v>
      </c>
      <c r="H348" s="152">
        <v>118</v>
      </c>
      <c r="I348" s="162">
        <f t="shared" si="102"/>
        <v>1.0200553250345781</v>
      </c>
      <c r="J348" s="152">
        <v>0</v>
      </c>
      <c r="K348" s="162">
        <f t="shared" si="103"/>
        <v>0</v>
      </c>
      <c r="L348" s="153">
        <v>144.80000000000001</v>
      </c>
      <c r="M348" s="163">
        <f t="shared" si="104"/>
        <v>1.0200553250345781</v>
      </c>
      <c r="N348" s="153">
        <v>335.93599999999901</v>
      </c>
      <c r="O348" s="152">
        <v>2.3199999999999998</v>
      </c>
      <c r="P348" s="154">
        <v>2.0055325034578145E-2</v>
      </c>
      <c r="Q348" s="360">
        <v>-6.6613381477509392E-15</v>
      </c>
      <c r="R348" s="154">
        <v>-5.7584181775163714E-17</v>
      </c>
      <c r="S348" s="153">
        <v>-9.64561763794336E-13</v>
      </c>
      <c r="T348" s="152" t="s">
        <v>666</v>
      </c>
      <c r="U348" s="152" t="s">
        <v>428</v>
      </c>
      <c r="V348" s="152"/>
      <c r="W348" s="158">
        <v>1</v>
      </c>
      <c r="X348" s="158" t="s">
        <v>467</v>
      </c>
    </row>
    <row r="349" spans="2:24">
      <c r="B349" s="811"/>
      <c r="C349" s="814"/>
      <c r="D349" s="161">
        <v>3</v>
      </c>
      <c r="E349" s="152" t="s">
        <v>468</v>
      </c>
      <c r="F349" s="153">
        <v>322.99800000000005</v>
      </c>
      <c r="G349" s="152">
        <v>27.9</v>
      </c>
      <c r="H349" s="152">
        <v>29.2</v>
      </c>
      <c r="I349" s="162">
        <f t="shared" si="102"/>
        <v>1.0465949820788532</v>
      </c>
      <c r="J349" s="152">
        <v>0</v>
      </c>
      <c r="K349" s="162">
        <f t="shared" si="103"/>
        <v>0</v>
      </c>
      <c r="L349" s="153">
        <v>248.46</v>
      </c>
      <c r="M349" s="163">
        <f t="shared" si="104"/>
        <v>1.0465949820788532</v>
      </c>
      <c r="N349" s="153">
        <v>322.99800000000016</v>
      </c>
      <c r="O349" s="152">
        <v>1.3</v>
      </c>
      <c r="P349" s="154">
        <v>4.6594982078853049E-2</v>
      </c>
      <c r="Q349" s="360">
        <v>0</v>
      </c>
      <c r="R349" s="154">
        <v>0</v>
      </c>
      <c r="S349" s="153">
        <v>0</v>
      </c>
      <c r="T349" s="152" t="s">
        <v>666</v>
      </c>
      <c r="U349" s="152" t="s">
        <v>428</v>
      </c>
      <c r="V349" s="152"/>
      <c r="W349" s="158">
        <v>1</v>
      </c>
      <c r="X349" s="158" t="s">
        <v>467</v>
      </c>
    </row>
    <row r="350" spans="2:24">
      <c r="B350" s="811"/>
      <c r="C350" s="814"/>
      <c r="D350" s="161">
        <v>4</v>
      </c>
      <c r="E350" s="152" t="s">
        <v>686</v>
      </c>
      <c r="F350" s="153">
        <v>321.69900000000001</v>
      </c>
      <c r="G350" s="152">
        <v>46.29</v>
      </c>
      <c r="H350" s="152">
        <v>48.48</v>
      </c>
      <c r="I350" s="162">
        <f t="shared" si="102"/>
        <v>1.0473104342190538</v>
      </c>
      <c r="J350" s="152">
        <v>0</v>
      </c>
      <c r="K350" s="162">
        <f t="shared" si="103"/>
        <v>0</v>
      </c>
      <c r="L350" s="153">
        <v>153.19</v>
      </c>
      <c r="M350" s="163">
        <f t="shared" si="104"/>
        <v>1.0473104342190538</v>
      </c>
      <c r="N350" s="153">
        <v>335.48609999999962</v>
      </c>
      <c r="O350" s="152">
        <v>2.1</v>
      </c>
      <c r="P350" s="154">
        <v>4.5366169799092679E-2</v>
      </c>
      <c r="Q350" s="360">
        <v>8.9999999999997637E-2</v>
      </c>
      <c r="R350" s="154">
        <v>1.9442644199610638E-3</v>
      </c>
      <c r="S350" s="153">
        <v>13.787099999999638</v>
      </c>
      <c r="T350" s="152" t="s">
        <v>666</v>
      </c>
      <c r="U350" s="152" t="s">
        <v>428</v>
      </c>
      <c r="V350" s="152"/>
      <c r="W350" s="158">
        <v>1</v>
      </c>
      <c r="X350" s="158" t="s">
        <v>566</v>
      </c>
    </row>
    <row r="351" spans="2:24">
      <c r="B351" s="811"/>
      <c r="C351" s="814"/>
      <c r="D351" s="161">
        <v>5</v>
      </c>
      <c r="E351" s="152" t="s">
        <v>720</v>
      </c>
      <c r="F351" s="153">
        <v>313.70570000000004</v>
      </c>
      <c r="G351" s="152">
        <v>38.49</v>
      </c>
      <c r="H351" s="152">
        <v>39.849999999999994</v>
      </c>
      <c r="I351" s="162">
        <f t="shared" si="102"/>
        <v>1.0353338529488176</v>
      </c>
      <c r="J351" s="152">
        <v>0</v>
      </c>
      <c r="K351" s="162">
        <f t="shared" si="103"/>
        <v>0</v>
      </c>
      <c r="L351" s="153">
        <v>239.47</v>
      </c>
      <c r="M351" s="163">
        <f t="shared" si="104"/>
        <v>1.0353338529488176</v>
      </c>
      <c r="N351" s="153">
        <v>325.67919999999816</v>
      </c>
      <c r="O351" s="152">
        <v>1.31</v>
      </c>
      <c r="P351" s="154">
        <v>3.4034814237464274E-2</v>
      </c>
      <c r="Q351" s="360">
        <v>4.9999999999992273E-2</v>
      </c>
      <c r="R351" s="154">
        <v>1.2990387113533976E-3</v>
      </c>
      <c r="S351" s="153">
        <v>11.97349999999815</v>
      </c>
      <c r="T351" s="152" t="s">
        <v>666</v>
      </c>
      <c r="U351" s="152" t="s">
        <v>428</v>
      </c>
      <c r="V351" s="152"/>
      <c r="W351" s="158">
        <v>1</v>
      </c>
      <c r="X351" s="158" t="s">
        <v>347</v>
      </c>
    </row>
    <row r="352" spans="2:24">
      <c r="B352" s="811"/>
      <c r="C352" s="814"/>
      <c r="D352" s="161">
        <v>6</v>
      </c>
      <c r="E352" s="152" t="s">
        <v>697</v>
      </c>
      <c r="F352" s="153">
        <v>291.37600000000003</v>
      </c>
      <c r="G352" s="152">
        <v>33.08</v>
      </c>
      <c r="H352" s="152">
        <v>34.68</v>
      </c>
      <c r="I352" s="162">
        <f t="shared" si="102"/>
        <v>1.0483675937122128</v>
      </c>
      <c r="J352" s="152">
        <v>0</v>
      </c>
      <c r="K352" s="162">
        <f t="shared" si="103"/>
        <v>0</v>
      </c>
      <c r="L352" s="153">
        <v>182.11</v>
      </c>
      <c r="M352" s="163">
        <f t="shared" si="104"/>
        <v>1.0483675937122128</v>
      </c>
      <c r="N352" s="153">
        <v>291.37600000000026</v>
      </c>
      <c r="O352" s="152">
        <v>1.6</v>
      </c>
      <c r="P352" s="154">
        <v>4.8367593712212824E-2</v>
      </c>
      <c r="Q352" s="360">
        <v>0</v>
      </c>
      <c r="R352" s="154">
        <v>0</v>
      </c>
      <c r="S352" s="153">
        <v>0</v>
      </c>
      <c r="T352" s="152" t="s">
        <v>666</v>
      </c>
      <c r="U352" s="152" t="s">
        <v>428</v>
      </c>
      <c r="V352" s="152"/>
      <c r="W352" s="158">
        <v>1</v>
      </c>
      <c r="X352" s="158" t="s">
        <v>310</v>
      </c>
    </row>
    <row r="353" spans="2:24">
      <c r="B353" s="811"/>
      <c r="C353" s="814"/>
      <c r="D353" s="161">
        <v>7</v>
      </c>
      <c r="E353" s="152" t="s">
        <v>702</v>
      </c>
      <c r="F353" s="153">
        <v>285.2</v>
      </c>
      <c r="G353" s="152">
        <v>9132</v>
      </c>
      <c r="H353" s="152">
        <v>9380</v>
      </c>
      <c r="I353" s="162">
        <f t="shared" si="102"/>
        <v>1.0271572492334646</v>
      </c>
      <c r="J353" s="152">
        <v>0</v>
      </c>
      <c r="K353" s="162">
        <f t="shared" si="103"/>
        <v>0</v>
      </c>
      <c r="L353" s="153">
        <v>1.1499999999999999</v>
      </c>
      <c r="M353" s="163">
        <f t="shared" si="104"/>
        <v>1.0271572492334646</v>
      </c>
      <c r="N353" s="153">
        <v>285.2</v>
      </c>
      <c r="O353" s="152">
        <v>248</v>
      </c>
      <c r="P353" s="154">
        <v>2.7157249233464738E-2</v>
      </c>
      <c r="Q353" s="360">
        <v>0</v>
      </c>
      <c r="R353" s="154">
        <v>0</v>
      </c>
      <c r="S353" s="153">
        <v>0</v>
      </c>
      <c r="T353" s="152" t="s">
        <v>666</v>
      </c>
      <c r="U353" s="152" t="s">
        <v>428</v>
      </c>
      <c r="V353" s="152"/>
      <c r="W353" s="158">
        <v>1</v>
      </c>
      <c r="X353" s="158" t="s">
        <v>309</v>
      </c>
    </row>
    <row r="354" spans="2:24">
      <c r="B354" s="811"/>
      <c r="C354" s="814"/>
      <c r="D354" s="161">
        <v>8</v>
      </c>
      <c r="E354" s="152" t="s">
        <v>717</v>
      </c>
      <c r="F354" s="153">
        <v>279.89019999999999</v>
      </c>
      <c r="G354" s="152">
        <v>131.43</v>
      </c>
      <c r="H354" s="152">
        <v>134.53</v>
      </c>
      <c r="I354" s="162">
        <f t="shared" si="102"/>
        <v>1.0235867001445635</v>
      </c>
      <c r="J354" s="152">
        <v>0</v>
      </c>
      <c r="K354" s="162">
        <f t="shared" si="103"/>
        <v>0</v>
      </c>
      <c r="L354" s="153">
        <v>128.38999999999999</v>
      </c>
      <c r="M354" s="163">
        <f t="shared" si="104"/>
        <v>1.0235867001445635</v>
      </c>
      <c r="N354" s="153">
        <v>398.00899999999922</v>
      </c>
      <c r="O354" s="152">
        <v>2.1800000000000002</v>
      </c>
      <c r="P354" s="154">
        <v>1.6586776230693146E-2</v>
      </c>
      <c r="Q354" s="360">
        <v>0.91999999999999416</v>
      </c>
      <c r="R354" s="154">
        <v>6.9999239138704566E-3</v>
      </c>
      <c r="S354" s="153">
        <v>118.11879999999924</v>
      </c>
      <c r="T354" s="152" t="s">
        <v>666</v>
      </c>
      <c r="U354" s="152" t="s">
        <v>428</v>
      </c>
      <c r="V354" s="152"/>
      <c r="W354" s="158">
        <v>1</v>
      </c>
      <c r="X354" s="158" t="s">
        <v>298</v>
      </c>
    </row>
    <row r="355" spans="2:24">
      <c r="B355" s="811"/>
      <c r="C355" s="814"/>
      <c r="D355" s="161">
        <v>9</v>
      </c>
      <c r="E355" s="152" t="s">
        <v>499</v>
      </c>
      <c r="F355" s="153">
        <v>274.25299999999999</v>
      </c>
      <c r="G355" s="152">
        <v>777</v>
      </c>
      <c r="H355" s="152">
        <v>768.6</v>
      </c>
      <c r="I355" s="162">
        <f t="shared" si="102"/>
        <v>0.98918918918918919</v>
      </c>
      <c r="J355" s="152">
        <v>45</v>
      </c>
      <c r="K355" s="162">
        <f t="shared" si="103"/>
        <v>5.7915057915057917E-2</v>
      </c>
      <c r="L355" s="153">
        <v>94.57</v>
      </c>
      <c r="M355" s="163">
        <f t="shared" si="104"/>
        <v>1.0471042471042471</v>
      </c>
      <c r="N355" s="153">
        <v>3461.262000000002</v>
      </c>
      <c r="O355" s="152">
        <v>2.9</v>
      </c>
      <c r="P355" s="154">
        <v>3.7323037323037322E-3</v>
      </c>
      <c r="Q355" s="360">
        <v>33.700000000000024</v>
      </c>
      <c r="R355" s="154">
        <v>4.3371943371943403E-2</v>
      </c>
      <c r="S355" s="153">
        <v>3187.0090000000018</v>
      </c>
      <c r="T355" s="152" t="s">
        <v>666</v>
      </c>
      <c r="U355" s="152" t="s">
        <v>428</v>
      </c>
      <c r="V355" s="152"/>
      <c r="W355" s="158">
        <v>1</v>
      </c>
      <c r="X355" s="158" t="s">
        <v>316</v>
      </c>
    </row>
    <row r="356" spans="2:24">
      <c r="B356" s="812"/>
      <c r="C356" s="815"/>
      <c r="D356" s="161">
        <v>10</v>
      </c>
      <c r="E356" s="152" t="s">
        <v>721</v>
      </c>
      <c r="F356" s="153">
        <v>274.02679999999998</v>
      </c>
      <c r="G356" s="152">
        <v>23.62</v>
      </c>
      <c r="H356" s="152">
        <v>24.78</v>
      </c>
      <c r="I356" s="162">
        <f t="shared" si="102"/>
        <v>1.0491109229466553</v>
      </c>
      <c r="J356" s="152">
        <v>0</v>
      </c>
      <c r="K356" s="162">
        <f t="shared" si="103"/>
        <v>0</v>
      </c>
      <c r="L356" s="153">
        <v>236.23</v>
      </c>
      <c r="M356" s="163">
        <f t="shared" si="104"/>
        <v>1.0491109229466553</v>
      </c>
      <c r="N356" s="153">
        <v>274.02680000000004</v>
      </c>
      <c r="O356" s="152">
        <v>1.1599999999999999</v>
      </c>
      <c r="P356" s="154">
        <v>4.9110922946655373E-2</v>
      </c>
      <c r="Q356" s="360">
        <v>0</v>
      </c>
      <c r="R356" s="154">
        <v>0</v>
      </c>
      <c r="S356" s="153">
        <v>0</v>
      </c>
      <c r="T356" s="152" t="s">
        <v>666</v>
      </c>
      <c r="U356" s="152" t="s">
        <v>428</v>
      </c>
      <c r="V356" s="152"/>
      <c r="W356" s="158">
        <v>1</v>
      </c>
      <c r="X356" s="158" t="s">
        <v>289</v>
      </c>
    </row>
    <row r="357" spans="2:24">
      <c r="B357" s="810">
        <f t="shared" ref="B357:B417" si="105">B347+1</f>
        <v>45965</v>
      </c>
      <c r="C357" s="813" t="str">
        <f t="shared" ref="C357" si="106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ref="I357:I420" si="107">H357/G357</f>
        <v>#DIV/0!</v>
      </c>
      <c r="J357" s="152"/>
      <c r="K357" s="162" t="e">
        <f t="shared" ref="K357:K420" si="108">J357/G357</f>
        <v>#DIV/0!</v>
      </c>
      <c r="L357" s="153"/>
      <c r="M357" s="163" t="e">
        <f t="shared" ref="M357:M420" si="109">(H357+J357)/G357</f>
        <v>#DIV/0!</v>
      </c>
      <c r="N357" s="153"/>
      <c r="O357" s="152"/>
      <c r="P357" s="154"/>
      <c r="Q357" s="360"/>
      <c r="R357" s="154"/>
      <c r="S357" s="153"/>
      <c r="T357" s="152"/>
      <c r="U357" s="152"/>
      <c r="V357" s="152"/>
      <c r="W357" s="158"/>
      <c r="X357" s="158"/>
    </row>
    <row r="358" spans="2:24">
      <c r="B358" s="811"/>
      <c r="C358" s="814"/>
      <c r="D358" s="161">
        <v>2</v>
      </c>
      <c r="E358" s="152"/>
      <c r="F358" s="153"/>
      <c r="G358" s="152"/>
      <c r="H358" s="152"/>
      <c r="I358" s="162" t="e">
        <f t="shared" si="107"/>
        <v>#DIV/0!</v>
      </c>
      <c r="J358" s="152"/>
      <c r="K358" s="162" t="e">
        <f t="shared" si="108"/>
        <v>#DIV/0!</v>
      </c>
      <c r="L358" s="153"/>
      <c r="M358" s="163" t="e">
        <f t="shared" si="109"/>
        <v>#DIV/0!</v>
      </c>
      <c r="N358" s="153"/>
      <c r="O358" s="152"/>
      <c r="P358" s="154"/>
      <c r="Q358" s="360"/>
      <c r="R358" s="154"/>
      <c r="S358" s="153"/>
      <c r="T358" s="152"/>
      <c r="U358" s="152"/>
      <c r="V358" s="152"/>
      <c r="W358" s="158"/>
      <c r="X358" s="158"/>
    </row>
    <row r="359" spans="2:24">
      <c r="B359" s="811"/>
      <c r="C359" s="814"/>
      <c r="D359" s="161">
        <v>3</v>
      </c>
      <c r="E359" s="152"/>
      <c r="F359" s="153"/>
      <c r="G359" s="152"/>
      <c r="H359" s="152"/>
      <c r="I359" s="162" t="e">
        <f t="shared" si="107"/>
        <v>#DIV/0!</v>
      </c>
      <c r="J359" s="152"/>
      <c r="K359" s="162" t="e">
        <f t="shared" si="108"/>
        <v>#DIV/0!</v>
      </c>
      <c r="L359" s="153"/>
      <c r="M359" s="163" t="e">
        <f t="shared" si="109"/>
        <v>#DIV/0!</v>
      </c>
      <c r="N359" s="153"/>
      <c r="O359" s="152"/>
      <c r="P359" s="154"/>
      <c r="Q359" s="360"/>
      <c r="R359" s="154"/>
      <c r="S359" s="153"/>
      <c r="T359" s="152"/>
      <c r="U359" s="152"/>
      <c r="V359" s="152"/>
      <c r="W359" s="158"/>
      <c r="X359" s="158"/>
    </row>
    <row r="360" spans="2:24">
      <c r="B360" s="811"/>
      <c r="C360" s="814"/>
      <c r="D360" s="161">
        <v>4</v>
      </c>
      <c r="E360" s="152"/>
      <c r="F360" s="153"/>
      <c r="G360" s="152"/>
      <c r="H360" s="152"/>
      <c r="I360" s="162" t="e">
        <f t="shared" si="107"/>
        <v>#DIV/0!</v>
      </c>
      <c r="J360" s="152"/>
      <c r="K360" s="162" t="e">
        <f t="shared" si="108"/>
        <v>#DIV/0!</v>
      </c>
      <c r="L360" s="153"/>
      <c r="M360" s="163" t="e">
        <f t="shared" si="109"/>
        <v>#DIV/0!</v>
      </c>
      <c r="N360" s="153"/>
      <c r="O360" s="152"/>
      <c r="P360" s="154"/>
      <c r="Q360" s="360"/>
      <c r="R360" s="154"/>
      <c r="S360" s="153"/>
      <c r="T360" s="152"/>
      <c r="U360" s="152"/>
      <c r="V360" s="152"/>
      <c r="W360" s="158"/>
      <c r="X360" s="158"/>
    </row>
    <row r="361" spans="2:24">
      <c r="B361" s="811"/>
      <c r="C361" s="814"/>
      <c r="D361" s="161">
        <v>5</v>
      </c>
      <c r="E361" s="152"/>
      <c r="F361" s="153"/>
      <c r="G361" s="152"/>
      <c r="H361" s="152"/>
      <c r="I361" s="162" t="e">
        <f t="shared" si="107"/>
        <v>#DIV/0!</v>
      </c>
      <c r="J361" s="152"/>
      <c r="K361" s="162" t="e">
        <f t="shared" si="108"/>
        <v>#DIV/0!</v>
      </c>
      <c r="L361" s="153"/>
      <c r="M361" s="163" t="e">
        <f t="shared" si="109"/>
        <v>#DIV/0!</v>
      </c>
      <c r="N361" s="153"/>
      <c r="O361" s="152"/>
      <c r="P361" s="154"/>
      <c r="Q361" s="360"/>
      <c r="R361" s="154"/>
      <c r="S361" s="153"/>
      <c r="T361" s="152"/>
      <c r="U361" s="152"/>
      <c r="V361" s="152"/>
      <c r="W361" s="158"/>
      <c r="X361" s="158"/>
    </row>
    <row r="362" spans="2:24">
      <c r="B362" s="811"/>
      <c r="C362" s="814"/>
      <c r="D362" s="161">
        <v>6</v>
      </c>
      <c r="E362" s="152"/>
      <c r="F362" s="153"/>
      <c r="G362" s="152"/>
      <c r="H362" s="152"/>
      <c r="I362" s="162" t="e">
        <f t="shared" si="107"/>
        <v>#DIV/0!</v>
      </c>
      <c r="J362" s="152"/>
      <c r="K362" s="162" t="e">
        <f t="shared" si="108"/>
        <v>#DIV/0!</v>
      </c>
      <c r="L362" s="153"/>
      <c r="M362" s="163" t="e">
        <f t="shared" si="109"/>
        <v>#DIV/0!</v>
      </c>
      <c r="N362" s="153"/>
      <c r="O362" s="152"/>
      <c r="P362" s="154"/>
      <c r="Q362" s="360"/>
      <c r="R362" s="154"/>
      <c r="S362" s="153"/>
      <c r="T362" s="152"/>
      <c r="U362" s="152"/>
      <c r="V362" s="152"/>
      <c r="W362" s="158"/>
      <c r="X362" s="158"/>
    </row>
    <row r="363" spans="2:24">
      <c r="B363" s="811"/>
      <c r="C363" s="814"/>
      <c r="D363" s="161">
        <v>7</v>
      </c>
      <c r="E363" s="152"/>
      <c r="F363" s="153"/>
      <c r="G363" s="152"/>
      <c r="H363" s="152"/>
      <c r="I363" s="162" t="e">
        <f t="shared" si="107"/>
        <v>#DIV/0!</v>
      </c>
      <c r="J363" s="152"/>
      <c r="K363" s="162" t="e">
        <f t="shared" si="108"/>
        <v>#DIV/0!</v>
      </c>
      <c r="L363" s="153"/>
      <c r="M363" s="163" t="e">
        <f t="shared" si="109"/>
        <v>#DIV/0!</v>
      </c>
      <c r="N363" s="153"/>
      <c r="O363" s="152"/>
      <c r="P363" s="154"/>
      <c r="Q363" s="360"/>
      <c r="R363" s="154"/>
      <c r="S363" s="153"/>
      <c r="T363" s="152"/>
      <c r="U363" s="152"/>
      <c r="V363" s="152"/>
      <c r="W363" s="158"/>
      <c r="X363" s="158"/>
    </row>
    <row r="364" spans="2:24">
      <c r="B364" s="811"/>
      <c r="C364" s="814"/>
      <c r="D364" s="161">
        <v>8</v>
      </c>
      <c r="E364" s="152"/>
      <c r="F364" s="153"/>
      <c r="G364" s="152"/>
      <c r="H364" s="152"/>
      <c r="I364" s="162" t="e">
        <f t="shared" si="107"/>
        <v>#DIV/0!</v>
      </c>
      <c r="J364" s="152"/>
      <c r="K364" s="162" t="e">
        <f t="shared" si="108"/>
        <v>#DIV/0!</v>
      </c>
      <c r="L364" s="153"/>
      <c r="M364" s="163" t="e">
        <f t="shared" si="109"/>
        <v>#DIV/0!</v>
      </c>
      <c r="N364" s="153"/>
      <c r="O364" s="152"/>
      <c r="P364" s="154"/>
      <c r="Q364" s="360"/>
      <c r="R364" s="154"/>
      <c r="S364" s="153"/>
      <c r="T364" s="152"/>
      <c r="U364" s="152"/>
      <c r="V364" s="152"/>
      <c r="W364" s="158"/>
      <c r="X364" s="158"/>
    </row>
    <row r="365" spans="2:24">
      <c r="B365" s="811"/>
      <c r="C365" s="814"/>
      <c r="D365" s="161">
        <v>9</v>
      </c>
      <c r="E365" s="152"/>
      <c r="F365" s="153"/>
      <c r="G365" s="152"/>
      <c r="H365" s="152"/>
      <c r="I365" s="162" t="e">
        <f t="shared" si="107"/>
        <v>#DIV/0!</v>
      </c>
      <c r="J365" s="152"/>
      <c r="K365" s="162" t="e">
        <f t="shared" si="108"/>
        <v>#DIV/0!</v>
      </c>
      <c r="L365" s="153"/>
      <c r="M365" s="163" t="e">
        <f t="shared" si="109"/>
        <v>#DIV/0!</v>
      </c>
      <c r="N365" s="153"/>
      <c r="O365" s="152"/>
      <c r="P365" s="154"/>
      <c r="Q365" s="360"/>
      <c r="R365" s="154"/>
      <c r="S365" s="153"/>
      <c r="T365" s="152"/>
      <c r="U365" s="152"/>
      <c r="V365" s="152"/>
      <c r="W365" s="158"/>
      <c r="X365" s="158"/>
    </row>
    <row r="366" spans="2:24">
      <c r="B366" s="812"/>
      <c r="C366" s="815"/>
      <c r="D366" s="161">
        <v>10</v>
      </c>
      <c r="E366" s="152"/>
      <c r="F366" s="153"/>
      <c r="G366" s="152"/>
      <c r="H366" s="152"/>
      <c r="I366" s="162" t="e">
        <f t="shared" si="107"/>
        <v>#DIV/0!</v>
      </c>
      <c r="J366" s="152"/>
      <c r="K366" s="162" t="e">
        <f t="shared" si="108"/>
        <v>#DIV/0!</v>
      </c>
      <c r="L366" s="153"/>
      <c r="M366" s="163" t="e">
        <f t="shared" si="109"/>
        <v>#DIV/0!</v>
      </c>
      <c r="N366" s="153"/>
      <c r="O366" s="152"/>
      <c r="P366" s="154"/>
      <c r="Q366" s="360"/>
      <c r="R366" s="154"/>
      <c r="S366" s="153"/>
      <c r="T366" s="152"/>
      <c r="U366" s="152"/>
      <c r="V366" s="152"/>
      <c r="W366" s="158"/>
      <c r="X366" s="158"/>
    </row>
    <row r="367" spans="2:24">
      <c r="B367" s="810">
        <f t="shared" si="105"/>
        <v>45966</v>
      </c>
      <c r="C367" s="813" t="str">
        <f t="shared" ref="C367" si="110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107"/>
        <v>#DIV/0!</v>
      </c>
      <c r="J367" s="152"/>
      <c r="K367" s="162" t="e">
        <f t="shared" si="108"/>
        <v>#DIV/0!</v>
      </c>
      <c r="L367" s="153"/>
      <c r="M367" s="163" t="e">
        <f t="shared" si="109"/>
        <v>#DIV/0!</v>
      </c>
      <c r="N367" s="153"/>
      <c r="O367" s="152"/>
      <c r="P367" s="154"/>
      <c r="Q367" s="360"/>
      <c r="R367" s="154"/>
      <c r="S367" s="153"/>
      <c r="T367" s="152"/>
      <c r="U367" s="152"/>
      <c r="V367" s="152"/>
      <c r="W367" s="158"/>
      <c r="X367" s="158"/>
    </row>
    <row r="368" spans="2:24">
      <c r="B368" s="811"/>
      <c r="C368" s="814"/>
      <c r="D368" s="161">
        <v>2</v>
      </c>
      <c r="E368" s="152"/>
      <c r="F368" s="153"/>
      <c r="G368" s="152"/>
      <c r="H368" s="152"/>
      <c r="I368" s="162" t="e">
        <f t="shared" si="107"/>
        <v>#DIV/0!</v>
      </c>
      <c r="J368" s="152"/>
      <c r="K368" s="162" t="e">
        <f t="shared" si="108"/>
        <v>#DIV/0!</v>
      </c>
      <c r="L368" s="153"/>
      <c r="M368" s="163" t="e">
        <f t="shared" si="109"/>
        <v>#DIV/0!</v>
      </c>
      <c r="N368" s="153"/>
      <c r="O368" s="152"/>
      <c r="P368" s="154"/>
      <c r="Q368" s="360"/>
      <c r="R368" s="154"/>
      <c r="S368" s="153"/>
      <c r="T368" s="152"/>
      <c r="U368" s="152"/>
      <c r="V368" s="152"/>
      <c r="W368" s="158"/>
      <c r="X368" s="158"/>
    </row>
    <row r="369" spans="2:24">
      <c r="B369" s="811"/>
      <c r="C369" s="814"/>
      <c r="D369" s="161">
        <v>3</v>
      </c>
      <c r="E369" s="152"/>
      <c r="F369" s="153"/>
      <c r="G369" s="152"/>
      <c r="H369" s="152"/>
      <c r="I369" s="162" t="e">
        <f t="shared" si="107"/>
        <v>#DIV/0!</v>
      </c>
      <c r="J369" s="152"/>
      <c r="K369" s="162" t="e">
        <f t="shared" si="108"/>
        <v>#DIV/0!</v>
      </c>
      <c r="L369" s="153"/>
      <c r="M369" s="163" t="e">
        <f t="shared" si="109"/>
        <v>#DIV/0!</v>
      </c>
      <c r="N369" s="153"/>
      <c r="O369" s="152"/>
      <c r="P369" s="154"/>
      <c r="Q369" s="360"/>
      <c r="R369" s="154"/>
      <c r="S369" s="153"/>
      <c r="T369" s="152"/>
      <c r="U369" s="152"/>
      <c r="V369" s="152"/>
      <c r="W369" s="158"/>
      <c r="X369" s="158"/>
    </row>
    <row r="370" spans="2:24">
      <c r="B370" s="811"/>
      <c r="C370" s="814"/>
      <c r="D370" s="161">
        <v>4</v>
      </c>
      <c r="E370" s="152"/>
      <c r="F370" s="153"/>
      <c r="G370" s="152"/>
      <c r="H370" s="152"/>
      <c r="I370" s="162" t="e">
        <f t="shared" si="107"/>
        <v>#DIV/0!</v>
      </c>
      <c r="J370" s="152"/>
      <c r="K370" s="162" t="e">
        <f t="shared" si="108"/>
        <v>#DIV/0!</v>
      </c>
      <c r="L370" s="153"/>
      <c r="M370" s="163" t="e">
        <f t="shared" si="109"/>
        <v>#DIV/0!</v>
      </c>
      <c r="N370" s="153"/>
      <c r="O370" s="152"/>
      <c r="P370" s="154"/>
      <c r="Q370" s="360"/>
      <c r="R370" s="154"/>
      <c r="S370" s="153"/>
      <c r="T370" s="152"/>
      <c r="U370" s="152"/>
      <c r="V370" s="152"/>
      <c r="W370" s="158"/>
      <c r="X370" s="158"/>
    </row>
    <row r="371" spans="2:24">
      <c r="B371" s="811"/>
      <c r="C371" s="814"/>
      <c r="D371" s="161">
        <v>5</v>
      </c>
      <c r="E371" s="152"/>
      <c r="F371" s="153"/>
      <c r="G371" s="152"/>
      <c r="H371" s="152"/>
      <c r="I371" s="162" t="e">
        <f t="shared" si="107"/>
        <v>#DIV/0!</v>
      </c>
      <c r="J371" s="152"/>
      <c r="K371" s="162" t="e">
        <f t="shared" si="108"/>
        <v>#DIV/0!</v>
      </c>
      <c r="L371" s="153"/>
      <c r="M371" s="163" t="e">
        <f t="shared" si="109"/>
        <v>#DIV/0!</v>
      </c>
      <c r="N371" s="153"/>
      <c r="O371" s="152"/>
      <c r="P371" s="154"/>
      <c r="Q371" s="360"/>
      <c r="R371" s="154"/>
      <c r="S371" s="153"/>
      <c r="T371" s="152"/>
      <c r="U371" s="152"/>
      <c r="V371" s="152"/>
      <c r="W371" s="158"/>
      <c r="X371" s="158"/>
    </row>
    <row r="372" spans="2:24">
      <c r="B372" s="811"/>
      <c r="C372" s="814"/>
      <c r="D372" s="161">
        <v>6</v>
      </c>
      <c r="E372" s="152"/>
      <c r="F372" s="153"/>
      <c r="G372" s="152"/>
      <c r="H372" s="152"/>
      <c r="I372" s="162" t="e">
        <f t="shared" si="107"/>
        <v>#DIV/0!</v>
      </c>
      <c r="J372" s="152"/>
      <c r="K372" s="162" t="e">
        <f t="shared" si="108"/>
        <v>#DIV/0!</v>
      </c>
      <c r="L372" s="153"/>
      <c r="M372" s="163" t="e">
        <f t="shared" si="109"/>
        <v>#DIV/0!</v>
      </c>
      <c r="N372" s="153"/>
      <c r="O372" s="152"/>
      <c r="P372" s="154"/>
      <c r="Q372" s="360"/>
      <c r="R372" s="154"/>
      <c r="S372" s="153"/>
      <c r="T372" s="152"/>
      <c r="U372" s="152"/>
      <c r="V372" s="152"/>
      <c r="W372" s="158"/>
      <c r="X372" s="158"/>
    </row>
    <row r="373" spans="2:24">
      <c r="B373" s="811"/>
      <c r="C373" s="814"/>
      <c r="D373" s="161">
        <v>7</v>
      </c>
      <c r="E373" s="152"/>
      <c r="F373" s="153"/>
      <c r="G373" s="152"/>
      <c r="H373" s="152"/>
      <c r="I373" s="162" t="e">
        <f t="shared" si="107"/>
        <v>#DIV/0!</v>
      </c>
      <c r="J373" s="152"/>
      <c r="K373" s="162" t="e">
        <f t="shared" si="108"/>
        <v>#DIV/0!</v>
      </c>
      <c r="L373" s="153"/>
      <c r="M373" s="163" t="e">
        <f t="shared" si="109"/>
        <v>#DIV/0!</v>
      </c>
      <c r="N373" s="153"/>
      <c r="O373" s="152"/>
      <c r="P373" s="154"/>
      <c r="Q373" s="360"/>
      <c r="R373" s="154"/>
      <c r="S373" s="153"/>
      <c r="T373" s="152"/>
      <c r="U373" s="152"/>
      <c r="V373" s="152"/>
      <c r="W373" s="158"/>
      <c r="X373" s="158"/>
    </row>
    <row r="374" spans="2:24">
      <c r="B374" s="811"/>
      <c r="C374" s="814"/>
      <c r="D374" s="161">
        <v>8</v>
      </c>
      <c r="E374" s="152"/>
      <c r="F374" s="153"/>
      <c r="G374" s="152"/>
      <c r="H374" s="152"/>
      <c r="I374" s="162" t="e">
        <f t="shared" si="107"/>
        <v>#DIV/0!</v>
      </c>
      <c r="J374" s="152"/>
      <c r="K374" s="162" t="e">
        <f t="shared" si="108"/>
        <v>#DIV/0!</v>
      </c>
      <c r="L374" s="153"/>
      <c r="M374" s="163" t="e">
        <f t="shared" si="109"/>
        <v>#DIV/0!</v>
      </c>
      <c r="N374" s="153"/>
      <c r="O374" s="152"/>
      <c r="P374" s="154"/>
      <c r="Q374" s="360"/>
      <c r="R374" s="154"/>
      <c r="S374" s="153"/>
      <c r="T374" s="152"/>
      <c r="U374" s="152"/>
      <c r="V374" s="152"/>
      <c r="W374" s="158"/>
      <c r="X374" s="158"/>
    </row>
    <row r="375" spans="2:24">
      <c r="B375" s="811"/>
      <c r="C375" s="814"/>
      <c r="D375" s="161">
        <v>9</v>
      </c>
      <c r="E375" s="152"/>
      <c r="F375" s="153"/>
      <c r="G375" s="152"/>
      <c r="H375" s="152"/>
      <c r="I375" s="162" t="e">
        <f t="shared" si="107"/>
        <v>#DIV/0!</v>
      </c>
      <c r="J375" s="152"/>
      <c r="K375" s="162" t="e">
        <f t="shared" si="108"/>
        <v>#DIV/0!</v>
      </c>
      <c r="L375" s="153"/>
      <c r="M375" s="163" t="e">
        <f t="shared" si="109"/>
        <v>#DIV/0!</v>
      </c>
      <c r="N375" s="153"/>
      <c r="O375" s="152"/>
      <c r="P375" s="154"/>
      <c r="Q375" s="360"/>
      <c r="R375" s="154"/>
      <c r="S375" s="153"/>
      <c r="T375" s="152"/>
      <c r="U375" s="152"/>
      <c r="V375" s="152"/>
      <c r="W375" s="158"/>
      <c r="X375" s="158"/>
    </row>
    <row r="376" spans="2:24">
      <c r="B376" s="812"/>
      <c r="C376" s="815"/>
      <c r="D376" s="161">
        <v>10</v>
      </c>
      <c r="E376" s="152"/>
      <c r="F376" s="153"/>
      <c r="G376" s="152"/>
      <c r="H376" s="152"/>
      <c r="I376" s="162" t="e">
        <f t="shared" si="107"/>
        <v>#DIV/0!</v>
      </c>
      <c r="J376" s="152"/>
      <c r="K376" s="162" t="e">
        <f t="shared" si="108"/>
        <v>#DIV/0!</v>
      </c>
      <c r="L376" s="153"/>
      <c r="M376" s="163" t="e">
        <f t="shared" si="109"/>
        <v>#DIV/0!</v>
      </c>
      <c r="N376" s="153"/>
      <c r="O376" s="152"/>
      <c r="P376" s="154"/>
      <c r="Q376" s="360"/>
      <c r="R376" s="154"/>
      <c r="S376" s="153"/>
      <c r="T376" s="152"/>
      <c r="U376" s="152"/>
      <c r="V376" s="152"/>
      <c r="W376" s="158"/>
      <c r="X376" s="158"/>
    </row>
    <row r="377" spans="2:24">
      <c r="B377" s="810">
        <f t="shared" si="105"/>
        <v>45967</v>
      </c>
      <c r="C377" s="813" t="str">
        <f t="shared" ref="C377" si="111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107"/>
        <v>#DIV/0!</v>
      </c>
      <c r="J377" s="152"/>
      <c r="K377" s="162" t="e">
        <f t="shared" si="108"/>
        <v>#DIV/0!</v>
      </c>
      <c r="L377" s="153"/>
      <c r="M377" s="163" t="e">
        <f t="shared" si="109"/>
        <v>#DIV/0!</v>
      </c>
      <c r="N377" s="153"/>
      <c r="O377" s="152"/>
      <c r="P377" s="154"/>
      <c r="Q377" s="360"/>
      <c r="R377" s="154"/>
      <c r="S377" s="153"/>
      <c r="T377" s="152"/>
      <c r="U377" s="152"/>
      <c r="V377" s="152"/>
      <c r="W377" s="158"/>
      <c r="X377" s="158"/>
    </row>
    <row r="378" spans="2:24">
      <c r="B378" s="811"/>
      <c r="C378" s="814"/>
      <c r="D378" s="161">
        <v>2</v>
      </c>
      <c r="E378" s="152"/>
      <c r="F378" s="153"/>
      <c r="G378" s="152"/>
      <c r="H378" s="152"/>
      <c r="I378" s="162" t="e">
        <f t="shared" si="107"/>
        <v>#DIV/0!</v>
      </c>
      <c r="J378" s="152"/>
      <c r="K378" s="162" t="e">
        <f t="shared" si="108"/>
        <v>#DIV/0!</v>
      </c>
      <c r="L378" s="153"/>
      <c r="M378" s="163" t="e">
        <f t="shared" si="109"/>
        <v>#DIV/0!</v>
      </c>
      <c r="N378" s="153"/>
      <c r="O378" s="152"/>
      <c r="P378" s="154"/>
      <c r="Q378" s="360"/>
      <c r="R378" s="154"/>
      <c r="S378" s="153"/>
      <c r="T378" s="152"/>
      <c r="U378" s="152"/>
      <c r="V378" s="152"/>
      <c r="W378" s="158"/>
      <c r="X378" s="158"/>
    </row>
    <row r="379" spans="2:24">
      <c r="B379" s="811"/>
      <c r="C379" s="814"/>
      <c r="D379" s="161">
        <v>3</v>
      </c>
      <c r="E379" s="152"/>
      <c r="F379" s="153"/>
      <c r="G379" s="152"/>
      <c r="H379" s="152"/>
      <c r="I379" s="162" t="e">
        <f t="shared" si="107"/>
        <v>#DIV/0!</v>
      </c>
      <c r="J379" s="152"/>
      <c r="K379" s="162" t="e">
        <f t="shared" si="108"/>
        <v>#DIV/0!</v>
      </c>
      <c r="L379" s="153"/>
      <c r="M379" s="163" t="e">
        <f t="shared" si="109"/>
        <v>#DIV/0!</v>
      </c>
      <c r="N379" s="153"/>
      <c r="O379" s="152"/>
      <c r="P379" s="154"/>
      <c r="Q379" s="360"/>
      <c r="R379" s="154"/>
      <c r="S379" s="153"/>
      <c r="T379" s="152"/>
      <c r="U379" s="152"/>
      <c r="V379" s="152"/>
      <c r="W379" s="158"/>
      <c r="X379" s="158"/>
    </row>
    <row r="380" spans="2:24">
      <c r="B380" s="811"/>
      <c r="C380" s="814"/>
      <c r="D380" s="161">
        <v>4</v>
      </c>
      <c r="E380" s="152"/>
      <c r="F380" s="153"/>
      <c r="G380" s="152"/>
      <c r="H380" s="152"/>
      <c r="I380" s="162" t="e">
        <f t="shared" si="107"/>
        <v>#DIV/0!</v>
      </c>
      <c r="J380" s="152"/>
      <c r="K380" s="162" t="e">
        <f t="shared" si="108"/>
        <v>#DIV/0!</v>
      </c>
      <c r="L380" s="153"/>
      <c r="M380" s="163" t="e">
        <f t="shared" si="109"/>
        <v>#DIV/0!</v>
      </c>
      <c r="N380" s="153"/>
      <c r="O380" s="152"/>
      <c r="P380" s="154"/>
      <c r="Q380" s="360"/>
      <c r="R380" s="154"/>
      <c r="S380" s="153"/>
      <c r="T380" s="152"/>
      <c r="U380" s="152"/>
      <c r="V380" s="152"/>
      <c r="W380" s="158"/>
      <c r="X380" s="158"/>
    </row>
    <row r="381" spans="2:24">
      <c r="B381" s="811"/>
      <c r="C381" s="814"/>
      <c r="D381" s="161">
        <v>5</v>
      </c>
      <c r="E381" s="152"/>
      <c r="F381" s="153"/>
      <c r="G381" s="152"/>
      <c r="H381" s="152"/>
      <c r="I381" s="162" t="e">
        <f t="shared" si="107"/>
        <v>#DIV/0!</v>
      </c>
      <c r="J381" s="152"/>
      <c r="K381" s="162" t="e">
        <f t="shared" si="108"/>
        <v>#DIV/0!</v>
      </c>
      <c r="L381" s="153"/>
      <c r="M381" s="163" t="e">
        <f t="shared" si="109"/>
        <v>#DIV/0!</v>
      </c>
      <c r="N381" s="153"/>
      <c r="O381" s="152"/>
      <c r="P381" s="154"/>
      <c r="Q381" s="360"/>
      <c r="R381" s="154"/>
      <c r="S381" s="153"/>
      <c r="T381" s="152"/>
      <c r="U381" s="152"/>
      <c r="V381" s="152"/>
      <c r="W381" s="158"/>
      <c r="X381" s="158"/>
    </row>
    <row r="382" spans="2:24">
      <c r="B382" s="811"/>
      <c r="C382" s="814"/>
      <c r="D382" s="161">
        <v>6</v>
      </c>
      <c r="E382" s="152"/>
      <c r="F382" s="153"/>
      <c r="G382" s="152"/>
      <c r="H382" s="152"/>
      <c r="I382" s="162" t="e">
        <f t="shared" si="107"/>
        <v>#DIV/0!</v>
      </c>
      <c r="J382" s="152"/>
      <c r="K382" s="162" t="e">
        <f t="shared" si="108"/>
        <v>#DIV/0!</v>
      </c>
      <c r="L382" s="153"/>
      <c r="M382" s="163" t="e">
        <f t="shared" si="109"/>
        <v>#DIV/0!</v>
      </c>
      <c r="N382" s="153"/>
      <c r="O382" s="152"/>
      <c r="P382" s="154"/>
      <c r="Q382" s="360"/>
      <c r="R382" s="154"/>
      <c r="S382" s="153"/>
      <c r="T382" s="152"/>
      <c r="U382" s="152"/>
      <c r="V382" s="152"/>
      <c r="W382" s="158"/>
      <c r="X382" s="158"/>
    </row>
    <row r="383" spans="2:24">
      <c r="B383" s="811"/>
      <c r="C383" s="814"/>
      <c r="D383" s="161">
        <v>7</v>
      </c>
      <c r="E383" s="152"/>
      <c r="F383" s="153"/>
      <c r="G383" s="152"/>
      <c r="H383" s="152"/>
      <c r="I383" s="162" t="e">
        <f t="shared" si="107"/>
        <v>#DIV/0!</v>
      </c>
      <c r="J383" s="152"/>
      <c r="K383" s="162" t="e">
        <f t="shared" si="108"/>
        <v>#DIV/0!</v>
      </c>
      <c r="L383" s="153"/>
      <c r="M383" s="163" t="e">
        <f t="shared" si="109"/>
        <v>#DIV/0!</v>
      </c>
      <c r="N383" s="153"/>
      <c r="O383" s="152"/>
      <c r="P383" s="154"/>
      <c r="Q383" s="360"/>
      <c r="R383" s="154"/>
      <c r="S383" s="153"/>
      <c r="T383" s="152"/>
      <c r="U383" s="152"/>
      <c r="V383" s="152"/>
      <c r="W383" s="158"/>
      <c r="X383" s="158"/>
    </row>
    <row r="384" spans="2:24">
      <c r="B384" s="811"/>
      <c r="C384" s="814"/>
      <c r="D384" s="161">
        <v>8</v>
      </c>
      <c r="E384" s="152"/>
      <c r="F384" s="153"/>
      <c r="G384" s="152"/>
      <c r="H384" s="152"/>
      <c r="I384" s="162" t="e">
        <f t="shared" si="107"/>
        <v>#DIV/0!</v>
      </c>
      <c r="J384" s="152"/>
      <c r="K384" s="162" t="e">
        <f t="shared" si="108"/>
        <v>#DIV/0!</v>
      </c>
      <c r="L384" s="153"/>
      <c r="M384" s="163" t="e">
        <f t="shared" si="109"/>
        <v>#DIV/0!</v>
      </c>
      <c r="N384" s="153"/>
      <c r="O384" s="152"/>
      <c r="P384" s="154"/>
      <c r="Q384" s="360"/>
      <c r="R384" s="154"/>
      <c r="S384" s="153"/>
      <c r="T384" s="152"/>
      <c r="U384" s="152"/>
      <c r="V384" s="152"/>
      <c r="W384" s="158"/>
      <c r="X384" s="158"/>
    </row>
    <row r="385" spans="2:24">
      <c r="B385" s="811"/>
      <c r="C385" s="814"/>
      <c r="D385" s="161">
        <v>9</v>
      </c>
      <c r="E385" s="152"/>
      <c r="F385" s="153"/>
      <c r="G385" s="152"/>
      <c r="H385" s="152"/>
      <c r="I385" s="162" t="e">
        <f t="shared" si="107"/>
        <v>#DIV/0!</v>
      </c>
      <c r="J385" s="152"/>
      <c r="K385" s="162" t="e">
        <f t="shared" si="108"/>
        <v>#DIV/0!</v>
      </c>
      <c r="L385" s="153"/>
      <c r="M385" s="163" t="e">
        <f t="shared" si="109"/>
        <v>#DIV/0!</v>
      </c>
      <c r="N385" s="153"/>
      <c r="O385" s="152"/>
      <c r="P385" s="154"/>
      <c r="Q385" s="360"/>
      <c r="R385" s="154"/>
      <c r="S385" s="153"/>
      <c r="T385" s="152"/>
      <c r="U385" s="152"/>
      <c r="V385" s="152"/>
      <c r="W385" s="158"/>
      <c r="X385" s="158"/>
    </row>
    <row r="386" spans="2:24">
      <c r="B386" s="812"/>
      <c r="C386" s="815"/>
      <c r="D386" s="161">
        <v>10</v>
      </c>
      <c r="E386" s="152"/>
      <c r="F386" s="153"/>
      <c r="G386" s="152"/>
      <c r="H386" s="152"/>
      <c r="I386" s="162" t="e">
        <f t="shared" si="107"/>
        <v>#DIV/0!</v>
      </c>
      <c r="J386" s="152"/>
      <c r="K386" s="162" t="e">
        <f t="shared" si="108"/>
        <v>#DIV/0!</v>
      </c>
      <c r="L386" s="153"/>
      <c r="M386" s="163" t="e">
        <f t="shared" si="109"/>
        <v>#DIV/0!</v>
      </c>
      <c r="N386" s="153"/>
      <c r="O386" s="152"/>
      <c r="P386" s="154"/>
      <c r="Q386" s="360"/>
      <c r="R386" s="154"/>
      <c r="S386" s="153"/>
      <c r="T386" s="152"/>
      <c r="U386" s="152"/>
      <c r="V386" s="152"/>
      <c r="W386" s="158"/>
      <c r="X386" s="158"/>
    </row>
    <row r="387" spans="2:24">
      <c r="B387" s="810">
        <f t="shared" si="105"/>
        <v>45968</v>
      </c>
      <c r="C387" s="813" t="str">
        <f t="shared" ref="C387" si="112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107"/>
        <v>#DIV/0!</v>
      </c>
      <c r="J387" s="152"/>
      <c r="K387" s="162" t="e">
        <f t="shared" si="108"/>
        <v>#DIV/0!</v>
      </c>
      <c r="L387" s="153"/>
      <c r="M387" s="163" t="e">
        <f t="shared" si="109"/>
        <v>#DIV/0!</v>
      </c>
      <c r="N387" s="153"/>
      <c r="O387" s="152"/>
      <c r="P387" s="154"/>
      <c r="Q387" s="360"/>
      <c r="R387" s="154"/>
      <c r="S387" s="153"/>
      <c r="T387" s="152"/>
      <c r="U387" s="152"/>
      <c r="V387" s="152"/>
      <c r="W387" s="158"/>
      <c r="X387" s="158"/>
    </row>
    <row r="388" spans="2:24">
      <c r="B388" s="811"/>
      <c r="C388" s="814"/>
      <c r="D388" s="161">
        <v>2</v>
      </c>
      <c r="E388" s="152"/>
      <c r="F388" s="153"/>
      <c r="G388" s="152"/>
      <c r="H388" s="152"/>
      <c r="I388" s="162" t="e">
        <f t="shared" si="107"/>
        <v>#DIV/0!</v>
      </c>
      <c r="J388" s="152"/>
      <c r="K388" s="162" t="e">
        <f t="shared" si="108"/>
        <v>#DIV/0!</v>
      </c>
      <c r="L388" s="153"/>
      <c r="M388" s="163" t="e">
        <f t="shared" si="109"/>
        <v>#DIV/0!</v>
      </c>
      <c r="N388" s="153"/>
      <c r="O388" s="152"/>
      <c r="P388" s="154"/>
      <c r="Q388" s="360"/>
      <c r="R388" s="154"/>
      <c r="S388" s="153"/>
      <c r="T388" s="152"/>
      <c r="U388" s="152"/>
      <c r="V388" s="152"/>
      <c r="W388" s="158"/>
      <c r="X388" s="158"/>
    </row>
    <row r="389" spans="2:24">
      <c r="B389" s="811"/>
      <c r="C389" s="814"/>
      <c r="D389" s="161">
        <v>3</v>
      </c>
      <c r="E389" s="152"/>
      <c r="F389" s="153"/>
      <c r="G389" s="152"/>
      <c r="H389" s="152"/>
      <c r="I389" s="162" t="e">
        <f t="shared" si="107"/>
        <v>#DIV/0!</v>
      </c>
      <c r="J389" s="152"/>
      <c r="K389" s="162" t="e">
        <f t="shared" si="108"/>
        <v>#DIV/0!</v>
      </c>
      <c r="L389" s="153"/>
      <c r="M389" s="163" t="e">
        <f t="shared" si="109"/>
        <v>#DIV/0!</v>
      </c>
      <c r="N389" s="153"/>
      <c r="O389" s="152"/>
      <c r="P389" s="154"/>
      <c r="Q389" s="360"/>
      <c r="R389" s="154"/>
      <c r="S389" s="153"/>
      <c r="T389" s="152"/>
      <c r="U389" s="152"/>
      <c r="V389" s="152"/>
      <c r="W389" s="158"/>
      <c r="X389" s="158"/>
    </row>
    <row r="390" spans="2:24">
      <c r="B390" s="811"/>
      <c r="C390" s="814"/>
      <c r="D390" s="161">
        <v>4</v>
      </c>
      <c r="E390" s="152"/>
      <c r="F390" s="153"/>
      <c r="G390" s="152"/>
      <c r="H390" s="152"/>
      <c r="I390" s="162" t="e">
        <f t="shared" si="107"/>
        <v>#DIV/0!</v>
      </c>
      <c r="J390" s="152"/>
      <c r="K390" s="162" t="e">
        <f t="shared" si="108"/>
        <v>#DIV/0!</v>
      </c>
      <c r="L390" s="153"/>
      <c r="M390" s="163" t="e">
        <f t="shared" si="109"/>
        <v>#DIV/0!</v>
      </c>
      <c r="N390" s="153"/>
      <c r="O390" s="152"/>
      <c r="P390" s="154"/>
      <c r="Q390" s="360"/>
      <c r="R390" s="154"/>
      <c r="S390" s="153"/>
      <c r="T390" s="152"/>
      <c r="U390" s="152"/>
      <c r="V390" s="152"/>
      <c r="W390" s="158"/>
      <c r="X390" s="158"/>
    </row>
    <row r="391" spans="2:24">
      <c r="B391" s="811"/>
      <c r="C391" s="814"/>
      <c r="D391" s="161">
        <v>5</v>
      </c>
      <c r="E391" s="152"/>
      <c r="F391" s="153"/>
      <c r="G391" s="152"/>
      <c r="H391" s="152"/>
      <c r="I391" s="162" t="e">
        <f t="shared" si="107"/>
        <v>#DIV/0!</v>
      </c>
      <c r="J391" s="152"/>
      <c r="K391" s="162" t="e">
        <f t="shared" si="108"/>
        <v>#DIV/0!</v>
      </c>
      <c r="L391" s="153"/>
      <c r="M391" s="163" t="e">
        <f t="shared" si="109"/>
        <v>#DIV/0!</v>
      </c>
      <c r="N391" s="153"/>
      <c r="O391" s="152"/>
      <c r="P391" s="154"/>
      <c r="Q391" s="360"/>
      <c r="R391" s="154"/>
      <c r="S391" s="153"/>
      <c r="T391" s="152"/>
      <c r="U391" s="152"/>
      <c r="V391" s="152"/>
      <c r="W391" s="158"/>
      <c r="X391" s="158"/>
    </row>
    <row r="392" spans="2:24">
      <c r="B392" s="811"/>
      <c r="C392" s="814"/>
      <c r="D392" s="161">
        <v>6</v>
      </c>
      <c r="E392" s="152"/>
      <c r="F392" s="153"/>
      <c r="G392" s="152"/>
      <c r="H392" s="152"/>
      <c r="I392" s="162" t="e">
        <f t="shared" si="107"/>
        <v>#DIV/0!</v>
      </c>
      <c r="J392" s="152"/>
      <c r="K392" s="162" t="e">
        <f t="shared" si="108"/>
        <v>#DIV/0!</v>
      </c>
      <c r="L392" s="153"/>
      <c r="M392" s="163" t="e">
        <f t="shared" si="109"/>
        <v>#DIV/0!</v>
      </c>
      <c r="N392" s="153"/>
      <c r="O392" s="152"/>
      <c r="P392" s="154"/>
      <c r="Q392" s="360"/>
      <c r="R392" s="154"/>
      <c r="S392" s="153"/>
      <c r="T392" s="152"/>
      <c r="U392" s="152"/>
      <c r="V392" s="152"/>
      <c r="W392" s="158"/>
      <c r="X392" s="158"/>
    </row>
    <row r="393" spans="2:24">
      <c r="B393" s="811"/>
      <c r="C393" s="814"/>
      <c r="D393" s="161">
        <v>7</v>
      </c>
      <c r="E393" s="152"/>
      <c r="F393" s="153"/>
      <c r="G393" s="152"/>
      <c r="H393" s="152"/>
      <c r="I393" s="162" t="e">
        <f t="shared" si="107"/>
        <v>#DIV/0!</v>
      </c>
      <c r="J393" s="152"/>
      <c r="K393" s="162" t="e">
        <f t="shared" si="108"/>
        <v>#DIV/0!</v>
      </c>
      <c r="L393" s="153"/>
      <c r="M393" s="163" t="e">
        <f t="shared" si="109"/>
        <v>#DIV/0!</v>
      </c>
      <c r="N393" s="153"/>
      <c r="O393" s="152"/>
      <c r="P393" s="154"/>
      <c r="Q393" s="360"/>
      <c r="R393" s="154"/>
      <c r="S393" s="153"/>
      <c r="T393" s="152"/>
      <c r="U393" s="152"/>
      <c r="V393" s="152"/>
      <c r="W393" s="158"/>
      <c r="X393" s="158"/>
    </row>
    <row r="394" spans="2:24">
      <c r="B394" s="811"/>
      <c r="C394" s="814"/>
      <c r="D394" s="161">
        <v>8</v>
      </c>
      <c r="E394" s="152"/>
      <c r="F394" s="153"/>
      <c r="G394" s="152"/>
      <c r="H394" s="152"/>
      <c r="I394" s="162" t="e">
        <f t="shared" si="107"/>
        <v>#DIV/0!</v>
      </c>
      <c r="J394" s="152"/>
      <c r="K394" s="162" t="e">
        <f t="shared" si="108"/>
        <v>#DIV/0!</v>
      </c>
      <c r="L394" s="153"/>
      <c r="M394" s="163" t="e">
        <f t="shared" si="109"/>
        <v>#DIV/0!</v>
      </c>
      <c r="N394" s="153"/>
      <c r="O394" s="152"/>
      <c r="P394" s="154"/>
      <c r="Q394" s="360"/>
      <c r="R394" s="154"/>
      <c r="S394" s="153"/>
      <c r="T394" s="152"/>
      <c r="U394" s="152"/>
      <c r="V394" s="152"/>
      <c r="W394" s="158"/>
      <c r="X394" s="158"/>
    </row>
    <row r="395" spans="2:24">
      <c r="B395" s="811"/>
      <c r="C395" s="814"/>
      <c r="D395" s="161">
        <v>9</v>
      </c>
      <c r="E395" s="152"/>
      <c r="F395" s="153"/>
      <c r="G395" s="152"/>
      <c r="H395" s="152"/>
      <c r="I395" s="162" t="e">
        <f t="shared" si="107"/>
        <v>#DIV/0!</v>
      </c>
      <c r="J395" s="152"/>
      <c r="K395" s="162" t="e">
        <f t="shared" si="108"/>
        <v>#DIV/0!</v>
      </c>
      <c r="L395" s="153"/>
      <c r="M395" s="163" t="e">
        <f t="shared" si="109"/>
        <v>#DIV/0!</v>
      </c>
      <c r="N395" s="153"/>
      <c r="O395" s="152"/>
      <c r="P395" s="154"/>
      <c r="Q395" s="360"/>
      <c r="R395" s="154"/>
      <c r="S395" s="153"/>
      <c r="T395" s="152"/>
      <c r="U395" s="152"/>
      <c r="V395" s="152"/>
      <c r="W395" s="158"/>
      <c r="X395" s="158"/>
    </row>
    <row r="396" spans="2:24">
      <c r="B396" s="812"/>
      <c r="C396" s="815"/>
      <c r="D396" s="161">
        <v>10</v>
      </c>
      <c r="E396" s="152"/>
      <c r="F396" s="153"/>
      <c r="G396" s="152"/>
      <c r="H396" s="152"/>
      <c r="I396" s="162" t="e">
        <f t="shared" si="107"/>
        <v>#DIV/0!</v>
      </c>
      <c r="J396" s="152"/>
      <c r="K396" s="162" t="e">
        <f t="shared" si="108"/>
        <v>#DIV/0!</v>
      </c>
      <c r="L396" s="153"/>
      <c r="M396" s="163" t="e">
        <f t="shared" si="109"/>
        <v>#DIV/0!</v>
      </c>
      <c r="N396" s="153"/>
      <c r="O396" s="152"/>
      <c r="P396" s="154"/>
      <c r="Q396" s="360"/>
      <c r="R396" s="154"/>
      <c r="S396" s="153"/>
      <c r="T396" s="152"/>
      <c r="U396" s="152"/>
      <c r="V396" s="152"/>
      <c r="W396" s="158"/>
      <c r="X396" s="158"/>
    </row>
    <row r="397" spans="2:24">
      <c r="B397" s="810">
        <f t="shared" si="105"/>
        <v>45969</v>
      </c>
      <c r="C397" s="813" t="str">
        <f t="shared" ref="C397" si="11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107"/>
        <v>#DIV/0!</v>
      </c>
      <c r="J397" s="152"/>
      <c r="K397" s="162" t="e">
        <f t="shared" si="108"/>
        <v>#DIV/0!</v>
      </c>
      <c r="L397" s="153"/>
      <c r="M397" s="163" t="e">
        <f t="shared" si="109"/>
        <v>#DIV/0!</v>
      </c>
      <c r="N397" s="153"/>
      <c r="O397" s="152"/>
      <c r="P397" s="154"/>
      <c r="Q397" s="360"/>
      <c r="R397" s="154"/>
      <c r="S397" s="153"/>
      <c r="T397" s="152"/>
      <c r="U397" s="152"/>
      <c r="V397" s="152"/>
      <c r="W397" s="158"/>
      <c r="X397" s="158"/>
    </row>
    <row r="398" spans="2:24">
      <c r="B398" s="811"/>
      <c r="C398" s="814"/>
      <c r="D398" s="161">
        <v>2</v>
      </c>
      <c r="E398" s="152"/>
      <c r="F398" s="153"/>
      <c r="G398" s="152"/>
      <c r="H398" s="152"/>
      <c r="I398" s="162" t="e">
        <f t="shared" si="107"/>
        <v>#DIV/0!</v>
      </c>
      <c r="J398" s="152"/>
      <c r="K398" s="162" t="e">
        <f t="shared" si="108"/>
        <v>#DIV/0!</v>
      </c>
      <c r="L398" s="153"/>
      <c r="M398" s="163" t="e">
        <f t="shared" si="109"/>
        <v>#DIV/0!</v>
      </c>
      <c r="N398" s="153"/>
      <c r="O398" s="152"/>
      <c r="P398" s="154"/>
      <c r="Q398" s="360"/>
      <c r="R398" s="154"/>
      <c r="S398" s="153"/>
      <c r="T398" s="152"/>
      <c r="U398" s="152"/>
      <c r="V398" s="152"/>
      <c r="W398" s="158"/>
      <c r="X398" s="158"/>
    </row>
    <row r="399" spans="2:24">
      <c r="B399" s="811"/>
      <c r="C399" s="814"/>
      <c r="D399" s="161">
        <v>3</v>
      </c>
      <c r="E399" s="152"/>
      <c r="F399" s="153"/>
      <c r="G399" s="152"/>
      <c r="H399" s="152"/>
      <c r="I399" s="162" t="e">
        <f t="shared" si="107"/>
        <v>#DIV/0!</v>
      </c>
      <c r="J399" s="152"/>
      <c r="K399" s="162" t="e">
        <f t="shared" si="108"/>
        <v>#DIV/0!</v>
      </c>
      <c r="L399" s="153"/>
      <c r="M399" s="163" t="e">
        <f t="shared" si="109"/>
        <v>#DIV/0!</v>
      </c>
      <c r="N399" s="153"/>
      <c r="O399" s="152"/>
      <c r="P399" s="154"/>
      <c r="Q399" s="360"/>
      <c r="R399" s="154"/>
      <c r="S399" s="153"/>
      <c r="T399" s="152"/>
      <c r="U399" s="152"/>
      <c r="V399" s="152"/>
      <c r="W399" s="158"/>
      <c r="X399" s="158"/>
    </row>
    <row r="400" spans="2:24">
      <c r="B400" s="811"/>
      <c r="C400" s="814"/>
      <c r="D400" s="161">
        <v>4</v>
      </c>
      <c r="E400" s="152"/>
      <c r="F400" s="153"/>
      <c r="G400" s="152"/>
      <c r="H400" s="152"/>
      <c r="I400" s="162" t="e">
        <f t="shared" si="107"/>
        <v>#DIV/0!</v>
      </c>
      <c r="J400" s="152"/>
      <c r="K400" s="162" t="e">
        <f t="shared" si="108"/>
        <v>#DIV/0!</v>
      </c>
      <c r="L400" s="153"/>
      <c r="M400" s="163" t="e">
        <f t="shared" si="109"/>
        <v>#DIV/0!</v>
      </c>
      <c r="N400" s="153"/>
      <c r="O400" s="152"/>
      <c r="P400" s="154"/>
      <c r="Q400" s="360"/>
      <c r="R400" s="154"/>
      <c r="S400" s="153"/>
      <c r="T400" s="152"/>
      <c r="U400" s="152"/>
      <c r="V400" s="152"/>
      <c r="W400" s="158"/>
      <c r="X400" s="158"/>
    </row>
    <row r="401" spans="2:24">
      <c r="B401" s="811"/>
      <c r="C401" s="814"/>
      <c r="D401" s="161">
        <v>5</v>
      </c>
      <c r="E401" s="152"/>
      <c r="F401" s="153"/>
      <c r="G401" s="152"/>
      <c r="H401" s="152"/>
      <c r="I401" s="162" t="e">
        <f t="shared" si="107"/>
        <v>#DIV/0!</v>
      </c>
      <c r="J401" s="152"/>
      <c r="K401" s="162" t="e">
        <f t="shared" si="108"/>
        <v>#DIV/0!</v>
      </c>
      <c r="L401" s="153"/>
      <c r="M401" s="163" t="e">
        <f t="shared" si="109"/>
        <v>#DIV/0!</v>
      </c>
      <c r="N401" s="153"/>
      <c r="O401" s="152"/>
      <c r="P401" s="154"/>
      <c r="Q401" s="360"/>
      <c r="R401" s="154"/>
      <c r="S401" s="153"/>
      <c r="T401" s="152"/>
      <c r="U401" s="152"/>
      <c r="V401" s="152"/>
      <c r="W401" s="158"/>
      <c r="X401" s="158"/>
    </row>
    <row r="402" spans="2:24">
      <c r="B402" s="811"/>
      <c r="C402" s="814"/>
      <c r="D402" s="161">
        <v>6</v>
      </c>
      <c r="E402" s="152"/>
      <c r="F402" s="153"/>
      <c r="G402" s="152"/>
      <c r="H402" s="152"/>
      <c r="I402" s="162" t="e">
        <f t="shared" si="107"/>
        <v>#DIV/0!</v>
      </c>
      <c r="J402" s="152"/>
      <c r="K402" s="162" t="e">
        <f t="shared" si="108"/>
        <v>#DIV/0!</v>
      </c>
      <c r="L402" s="153"/>
      <c r="M402" s="163" t="e">
        <f t="shared" si="109"/>
        <v>#DIV/0!</v>
      </c>
      <c r="N402" s="153"/>
      <c r="O402" s="152"/>
      <c r="P402" s="154"/>
      <c r="Q402" s="360"/>
      <c r="R402" s="154"/>
      <c r="S402" s="153"/>
      <c r="T402" s="152"/>
      <c r="U402" s="152"/>
      <c r="V402" s="152"/>
      <c r="W402" s="158"/>
      <c r="X402" s="158"/>
    </row>
    <row r="403" spans="2:24">
      <c r="B403" s="811"/>
      <c r="C403" s="814"/>
      <c r="D403" s="161">
        <v>7</v>
      </c>
      <c r="E403" s="152"/>
      <c r="F403" s="153"/>
      <c r="G403" s="152"/>
      <c r="H403" s="152"/>
      <c r="I403" s="162" t="e">
        <f t="shared" si="107"/>
        <v>#DIV/0!</v>
      </c>
      <c r="J403" s="152"/>
      <c r="K403" s="162" t="e">
        <f t="shared" si="108"/>
        <v>#DIV/0!</v>
      </c>
      <c r="L403" s="153"/>
      <c r="M403" s="163" t="e">
        <f t="shared" si="109"/>
        <v>#DIV/0!</v>
      </c>
      <c r="N403" s="153"/>
      <c r="O403" s="152"/>
      <c r="P403" s="154"/>
      <c r="Q403" s="360"/>
      <c r="R403" s="154"/>
      <c r="S403" s="153"/>
      <c r="T403" s="152"/>
      <c r="U403" s="152"/>
      <c r="V403" s="152"/>
      <c r="W403" s="158"/>
      <c r="X403" s="158"/>
    </row>
    <row r="404" spans="2:24">
      <c r="B404" s="811"/>
      <c r="C404" s="814"/>
      <c r="D404" s="161">
        <v>8</v>
      </c>
      <c r="E404" s="152"/>
      <c r="F404" s="153"/>
      <c r="G404" s="152"/>
      <c r="H404" s="152"/>
      <c r="I404" s="162" t="e">
        <f t="shared" si="107"/>
        <v>#DIV/0!</v>
      </c>
      <c r="J404" s="152"/>
      <c r="K404" s="162" t="e">
        <f t="shared" si="108"/>
        <v>#DIV/0!</v>
      </c>
      <c r="L404" s="153"/>
      <c r="M404" s="163" t="e">
        <f t="shared" si="109"/>
        <v>#DIV/0!</v>
      </c>
      <c r="N404" s="153"/>
      <c r="O404" s="152"/>
      <c r="P404" s="154"/>
      <c r="Q404" s="360"/>
      <c r="R404" s="154"/>
      <c r="S404" s="153"/>
      <c r="T404" s="152"/>
      <c r="U404" s="152"/>
      <c r="V404" s="152"/>
      <c r="W404" s="158"/>
      <c r="X404" s="158"/>
    </row>
    <row r="405" spans="2:24">
      <c r="B405" s="811"/>
      <c r="C405" s="814"/>
      <c r="D405" s="161">
        <v>9</v>
      </c>
      <c r="E405" s="152"/>
      <c r="F405" s="153"/>
      <c r="G405" s="152"/>
      <c r="H405" s="152"/>
      <c r="I405" s="162" t="e">
        <f t="shared" si="107"/>
        <v>#DIV/0!</v>
      </c>
      <c r="J405" s="152"/>
      <c r="K405" s="162" t="e">
        <f t="shared" si="108"/>
        <v>#DIV/0!</v>
      </c>
      <c r="L405" s="153"/>
      <c r="M405" s="163" t="e">
        <f t="shared" si="109"/>
        <v>#DIV/0!</v>
      </c>
      <c r="N405" s="153"/>
      <c r="O405" s="152"/>
      <c r="P405" s="154"/>
      <c r="Q405" s="360"/>
      <c r="R405" s="154"/>
      <c r="S405" s="153"/>
      <c r="T405" s="152"/>
      <c r="U405" s="152"/>
      <c r="V405" s="152"/>
      <c r="W405" s="158"/>
      <c r="X405" s="158"/>
    </row>
    <row r="406" spans="2:24">
      <c r="B406" s="812"/>
      <c r="C406" s="815"/>
      <c r="D406" s="161">
        <v>10</v>
      </c>
      <c r="E406" s="152"/>
      <c r="F406" s="153"/>
      <c r="G406" s="152"/>
      <c r="H406" s="152"/>
      <c r="I406" s="162" t="e">
        <f t="shared" si="107"/>
        <v>#DIV/0!</v>
      </c>
      <c r="J406" s="152"/>
      <c r="K406" s="162" t="e">
        <f t="shared" si="108"/>
        <v>#DIV/0!</v>
      </c>
      <c r="L406" s="153"/>
      <c r="M406" s="163" t="e">
        <f t="shared" si="109"/>
        <v>#DIV/0!</v>
      </c>
      <c r="N406" s="153"/>
      <c r="O406" s="152"/>
      <c r="P406" s="154"/>
      <c r="Q406" s="360"/>
      <c r="R406" s="154"/>
      <c r="S406" s="153"/>
      <c r="T406" s="152"/>
      <c r="U406" s="152"/>
      <c r="V406" s="152"/>
      <c r="W406" s="158"/>
      <c r="X406" s="158"/>
    </row>
    <row r="407" spans="2:24">
      <c r="B407" s="810">
        <f t="shared" si="105"/>
        <v>45970</v>
      </c>
      <c r="C407" s="813" t="str">
        <f t="shared" ref="C407" si="114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7"/>
        <v>#DIV/0!</v>
      </c>
      <c r="J407" s="152"/>
      <c r="K407" s="162" t="e">
        <f t="shared" si="108"/>
        <v>#DIV/0!</v>
      </c>
      <c r="L407" s="153"/>
      <c r="M407" s="163" t="e">
        <f t="shared" si="109"/>
        <v>#DIV/0!</v>
      </c>
      <c r="N407" s="153"/>
      <c r="O407" s="152"/>
      <c r="P407" s="154"/>
      <c r="Q407" s="360"/>
      <c r="R407" s="154"/>
      <c r="S407" s="153"/>
      <c r="T407" s="152"/>
      <c r="U407" s="152"/>
      <c r="V407" s="152"/>
      <c r="W407" s="158"/>
      <c r="X407" s="158"/>
    </row>
    <row r="408" spans="2:24">
      <c r="B408" s="811"/>
      <c r="C408" s="814"/>
      <c r="D408" s="161">
        <v>2</v>
      </c>
      <c r="E408" s="152"/>
      <c r="F408" s="153"/>
      <c r="G408" s="152"/>
      <c r="H408" s="152"/>
      <c r="I408" s="162" t="e">
        <f t="shared" si="107"/>
        <v>#DIV/0!</v>
      </c>
      <c r="J408" s="152"/>
      <c r="K408" s="162" t="e">
        <f t="shared" si="108"/>
        <v>#DIV/0!</v>
      </c>
      <c r="L408" s="153"/>
      <c r="M408" s="163" t="e">
        <f t="shared" si="109"/>
        <v>#DIV/0!</v>
      </c>
      <c r="N408" s="153"/>
      <c r="O408" s="152"/>
      <c r="P408" s="154"/>
      <c r="Q408" s="360"/>
      <c r="R408" s="154"/>
      <c r="S408" s="153"/>
      <c r="T408" s="152"/>
      <c r="U408" s="152"/>
      <c r="V408" s="152"/>
      <c r="W408" s="158"/>
      <c r="X408" s="158"/>
    </row>
    <row r="409" spans="2:24">
      <c r="B409" s="811"/>
      <c r="C409" s="814"/>
      <c r="D409" s="161">
        <v>3</v>
      </c>
      <c r="E409" s="152"/>
      <c r="F409" s="153"/>
      <c r="G409" s="152"/>
      <c r="H409" s="152"/>
      <c r="I409" s="162" t="e">
        <f t="shared" si="107"/>
        <v>#DIV/0!</v>
      </c>
      <c r="J409" s="152"/>
      <c r="K409" s="162" t="e">
        <f t="shared" si="108"/>
        <v>#DIV/0!</v>
      </c>
      <c r="L409" s="153"/>
      <c r="M409" s="163" t="e">
        <f t="shared" si="109"/>
        <v>#DIV/0!</v>
      </c>
      <c r="N409" s="153"/>
      <c r="O409" s="152"/>
      <c r="P409" s="154"/>
      <c r="Q409" s="360"/>
      <c r="R409" s="154"/>
      <c r="S409" s="153"/>
      <c r="T409" s="152"/>
      <c r="U409" s="152"/>
      <c r="V409" s="152"/>
      <c r="W409" s="158"/>
      <c r="X409" s="158"/>
    </row>
    <row r="410" spans="2:24">
      <c r="B410" s="811"/>
      <c r="C410" s="814"/>
      <c r="D410" s="161">
        <v>4</v>
      </c>
      <c r="E410" s="152"/>
      <c r="F410" s="153"/>
      <c r="G410" s="152"/>
      <c r="H410" s="152"/>
      <c r="I410" s="162" t="e">
        <f t="shared" si="107"/>
        <v>#DIV/0!</v>
      </c>
      <c r="J410" s="152"/>
      <c r="K410" s="162" t="e">
        <f t="shared" si="108"/>
        <v>#DIV/0!</v>
      </c>
      <c r="L410" s="153"/>
      <c r="M410" s="163" t="e">
        <f t="shared" si="109"/>
        <v>#DIV/0!</v>
      </c>
      <c r="N410" s="153"/>
      <c r="O410" s="152"/>
      <c r="P410" s="154"/>
      <c r="Q410" s="360"/>
      <c r="R410" s="154"/>
      <c r="S410" s="153"/>
      <c r="T410" s="152"/>
      <c r="U410" s="152"/>
      <c r="V410" s="152"/>
      <c r="W410" s="158"/>
      <c r="X410" s="158"/>
    </row>
    <row r="411" spans="2:24">
      <c r="B411" s="811"/>
      <c r="C411" s="814"/>
      <c r="D411" s="161">
        <v>5</v>
      </c>
      <c r="E411" s="152"/>
      <c r="F411" s="153"/>
      <c r="G411" s="152"/>
      <c r="H411" s="152"/>
      <c r="I411" s="162" t="e">
        <f t="shared" si="107"/>
        <v>#DIV/0!</v>
      </c>
      <c r="J411" s="152"/>
      <c r="K411" s="162" t="e">
        <f t="shared" si="108"/>
        <v>#DIV/0!</v>
      </c>
      <c r="L411" s="153"/>
      <c r="M411" s="163" t="e">
        <f t="shared" si="109"/>
        <v>#DIV/0!</v>
      </c>
      <c r="N411" s="153"/>
      <c r="O411" s="152"/>
      <c r="P411" s="154"/>
      <c r="Q411" s="360"/>
      <c r="R411" s="154"/>
      <c r="S411" s="153"/>
      <c r="T411" s="152"/>
      <c r="U411" s="152"/>
      <c r="V411" s="152"/>
      <c r="W411" s="158"/>
      <c r="X411" s="158"/>
    </row>
    <row r="412" spans="2:24">
      <c r="B412" s="811"/>
      <c r="C412" s="814"/>
      <c r="D412" s="161">
        <v>6</v>
      </c>
      <c r="E412" s="152"/>
      <c r="F412" s="153"/>
      <c r="G412" s="152"/>
      <c r="H412" s="152"/>
      <c r="I412" s="162" t="e">
        <f t="shared" si="107"/>
        <v>#DIV/0!</v>
      </c>
      <c r="J412" s="152"/>
      <c r="K412" s="162" t="e">
        <f t="shared" si="108"/>
        <v>#DIV/0!</v>
      </c>
      <c r="L412" s="153"/>
      <c r="M412" s="163" t="e">
        <f t="shared" si="109"/>
        <v>#DIV/0!</v>
      </c>
      <c r="N412" s="153"/>
      <c r="O412" s="152"/>
      <c r="P412" s="154"/>
      <c r="Q412" s="360"/>
      <c r="R412" s="154"/>
      <c r="S412" s="153"/>
      <c r="T412" s="152"/>
      <c r="U412" s="152"/>
      <c r="V412" s="152"/>
      <c r="W412" s="158"/>
      <c r="X412" s="158"/>
    </row>
    <row r="413" spans="2:24">
      <c r="B413" s="811"/>
      <c r="C413" s="814"/>
      <c r="D413" s="161">
        <v>7</v>
      </c>
      <c r="E413" s="152"/>
      <c r="F413" s="153"/>
      <c r="G413" s="152"/>
      <c r="H413" s="152"/>
      <c r="I413" s="162" t="e">
        <f t="shared" si="107"/>
        <v>#DIV/0!</v>
      </c>
      <c r="J413" s="152"/>
      <c r="K413" s="162" t="e">
        <f t="shared" si="108"/>
        <v>#DIV/0!</v>
      </c>
      <c r="L413" s="153"/>
      <c r="M413" s="163" t="e">
        <f t="shared" si="109"/>
        <v>#DIV/0!</v>
      </c>
      <c r="N413" s="153"/>
      <c r="O413" s="152"/>
      <c r="P413" s="154"/>
      <c r="Q413" s="360"/>
      <c r="R413" s="154"/>
      <c r="S413" s="153"/>
      <c r="T413" s="152"/>
      <c r="U413" s="152"/>
      <c r="V413" s="152"/>
      <c r="W413" s="158"/>
      <c r="X413" s="158"/>
    </row>
    <row r="414" spans="2:24">
      <c r="B414" s="811"/>
      <c r="C414" s="814"/>
      <c r="D414" s="161">
        <v>8</v>
      </c>
      <c r="E414" s="152"/>
      <c r="F414" s="153"/>
      <c r="G414" s="152"/>
      <c r="H414" s="152"/>
      <c r="I414" s="162" t="e">
        <f t="shared" si="107"/>
        <v>#DIV/0!</v>
      </c>
      <c r="J414" s="152"/>
      <c r="K414" s="162" t="e">
        <f t="shared" si="108"/>
        <v>#DIV/0!</v>
      </c>
      <c r="L414" s="153"/>
      <c r="M414" s="163" t="e">
        <f t="shared" si="109"/>
        <v>#DIV/0!</v>
      </c>
      <c r="N414" s="153"/>
      <c r="O414" s="152"/>
      <c r="P414" s="154"/>
      <c r="Q414" s="360"/>
      <c r="R414" s="154"/>
      <c r="S414" s="153"/>
      <c r="T414" s="152"/>
      <c r="U414" s="152"/>
      <c r="V414" s="152"/>
      <c r="W414" s="158"/>
      <c r="X414" s="158"/>
    </row>
    <row r="415" spans="2:24">
      <c r="B415" s="811"/>
      <c r="C415" s="814"/>
      <c r="D415" s="161">
        <v>9</v>
      </c>
      <c r="E415" s="152"/>
      <c r="F415" s="153"/>
      <c r="G415" s="152"/>
      <c r="H415" s="152"/>
      <c r="I415" s="162" t="e">
        <f t="shared" si="107"/>
        <v>#DIV/0!</v>
      </c>
      <c r="J415" s="152"/>
      <c r="K415" s="162" t="e">
        <f t="shared" si="108"/>
        <v>#DIV/0!</v>
      </c>
      <c r="L415" s="153"/>
      <c r="M415" s="163" t="e">
        <f t="shared" si="109"/>
        <v>#DIV/0!</v>
      </c>
      <c r="N415" s="153"/>
      <c r="O415" s="152"/>
      <c r="P415" s="154"/>
      <c r="Q415" s="360"/>
      <c r="R415" s="154"/>
      <c r="S415" s="153"/>
      <c r="T415" s="152"/>
      <c r="U415" s="152"/>
      <c r="V415" s="152"/>
      <c r="W415" s="158"/>
      <c r="X415" s="158"/>
    </row>
    <row r="416" spans="2:24">
      <c r="B416" s="812"/>
      <c r="C416" s="815"/>
      <c r="D416" s="161">
        <v>10</v>
      </c>
      <c r="E416" s="152"/>
      <c r="F416" s="153"/>
      <c r="G416" s="152"/>
      <c r="H416" s="152"/>
      <c r="I416" s="162" t="e">
        <f t="shared" si="107"/>
        <v>#DIV/0!</v>
      </c>
      <c r="J416" s="152"/>
      <c r="K416" s="162" t="e">
        <f t="shared" si="108"/>
        <v>#DIV/0!</v>
      </c>
      <c r="L416" s="153"/>
      <c r="M416" s="163" t="e">
        <f t="shared" si="109"/>
        <v>#DIV/0!</v>
      </c>
      <c r="N416" s="153"/>
      <c r="O416" s="152"/>
      <c r="P416" s="154"/>
      <c r="Q416" s="360"/>
      <c r="R416" s="154"/>
      <c r="S416" s="153"/>
      <c r="T416" s="152"/>
      <c r="U416" s="152"/>
      <c r="V416" s="152"/>
      <c r="W416" s="158"/>
      <c r="X416" s="158"/>
    </row>
    <row r="417" spans="2:24">
      <c r="B417" s="810">
        <f t="shared" si="105"/>
        <v>45971</v>
      </c>
      <c r="C417" s="813" t="str">
        <f t="shared" ref="C417" si="115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7"/>
        <v>#DIV/0!</v>
      </c>
      <c r="J417" s="152"/>
      <c r="K417" s="162" t="e">
        <f t="shared" si="108"/>
        <v>#DIV/0!</v>
      </c>
      <c r="L417" s="153"/>
      <c r="M417" s="163" t="e">
        <f t="shared" si="109"/>
        <v>#DIV/0!</v>
      </c>
      <c r="N417" s="153"/>
      <c r="O417" s="152"/>
      <c r="P417" s="154"/>
      <c r="Q417" s="360"/>
      <c r="R417" s="154"/>
      <c r="S417" s="153"/>
      <c r="T417" s="152"/>
      <c r="U417" s="152"/>
      <c r="V417" s="152"/>
      <c r="W417" s="158"/>
      <c r="X417" s="158"/>
    </row>
    <row r="418" spans="2:24">
      <c r="B418" s="811"/>
      <c r="C418" s="814"/>
      <c r="D418" s="161">
        <v>2</v>
      </c>
      <c r="E418" s="152"/>
      <c r="F418" s="153"/>
      <c r="G418" s="152"/>
      <c r="H418" s="152"/>
      <c r="I418" s="162" t="e">
        <f t="shared" si="107"/>
        <v>#DIV/0!</v>
      </c>
      <c r="J418" s="152"/>
      <c r="K418" s="162" t="e">
        <f t="shared" si="108"/>
        <v>#DIV/0!</v>
      </c>
      <c r="L418" s="153"/>
      <c r="M418" s="163" t="e">
        <f t="shared" si="109"/>
        <v>#DIV/0!</v>
      </c>
      <c r="N418" s="153"/>
      <c r="O418" s="152"/>
      <c r="P418" s="154"/>
      <c r="Q418" s="360"/>
      <c r="R418" s="154"/>
      <c r="S418" s="153"/>
      <c r="T418" s="152"/>
      <c r="U418" s="152"/>
      <c r="V418" s="152"/>
      <c r="W418" s="158"/>
      <c r="X418" s="158"/>
    </row>
    <row r="419" spans="2:24">
      <c r="B419" s="811"/>
      <c r="C419" s="814"/>
      <c r="D419" s="161">
        <v>3</v>
      </c>
      <c r="E419" s="152"/>
      <c r="F419" s="153"/>
      <c r="G419" s="152"/>
      <c r="H419" s="152"/>
      <c r="I419" s="162" t="e">
        <f t="shared" si="107"/>
        <v>#DIV/0!</v>
      </c>
      <c r="J419" s="152"/>
      <c r="K419" s="162" t="e">
        <f t="shared" si="108"/>
        <v>#DIV/0!</v>
      </c>
      <c r="L419" s="153"/>
      <c r="M419" s="163" t="e">
        <f t="shared" si="109"/>
        <v>#DIV/0!</v>
      </c>
      <c r="N419" s="153"/>
      <c r="O419" s="152"/>
      <c r="P419" s="154"/>
      <c r="Q419" s="360"/>
      <c r="R419" s="154"/>
      <c r="S419" s="153"/>
      <c r="T419" s="152"/>
      <c r="U419" s="152"/>
      <c r="V419" s="152"/>
      <c r="W419" s="158"/>
      <c r="X419" s="158"/>
    </row>
    <row r="420" spans="2:24">
      <c r="B420" s="811"/>
      <c r="C420" s="814"/>
      <c r="D420" s="161">
        <v>4</v>
      </c>
      <c r="E420" s="152"/>
      <c r="F420" s="153"/>
      <c r="G420" s="152"/>
      <c r="H420" s="152"/>
      <c r="I420" s="162" t="e">
        <f t="shared" si="107"/>
        <v>#DIV/0!</v>
      </c>
      <c r="J420" s="152"/>
      <c r="K420" s="162" t="e">
        <f t="shared" si="108"/>
        <v>#DIV/0!</v>
      </c>
      <c r="L420" s="153"/>
      <c r="M420" s="163" t="e">
        <f t="shared" si="109"/>
        <v>#DIV/0!</v>
      </c>
      <c r="N420" s="153"/>
      <c r="O420" s="152"/>
      <c r="P420" s="154"/>
      <c r="Q420" s="360"/>
      <c r="R420" s="154"/>
      <c r="S420" s="153"/>
      <c r="T420" s="152"/>
      <c r="U420" s="152"/>
      <c r="V420" s="152"/>
      <c r="W420" s="158"/>
      <c r="X420" s="158"/>
    </row>
    <row r="421" spans="2:24">
      <c r="B421" s="811"/>
      <c r="C421" s="814"/>
      <c r="D421" s="161">
        <v>5</v>
      </c>
      <c r="E421" s="152"/>
      <c r="F421" s="153"/>
      <c r="G421" s="152"/>
      <c r="H421" s="152"/>
      <c r="I421" s="162" t="e">
        <f t="shared" ref="I421:I456" si="116">H421/G421</f>
        <v>#DIV/0!</v>
      </c>
      <c r="J421" s="152"/>
      <c r="K421" s="162" t="e">
        <f t="shared" ref="K421:K456" si="117">J421/G421</f>
        <v>#DIV/0!</v>
      </c>
      <c r="L421" s="153"/>
      <c r="M421" s="163" t="e">
        <f t="shared" ref="M421:M456" si="118">(H421+J421)/G421</f>
        <v>#DIV/0!</v>
      </c>
      <c r="N421" s="153"/>
      <c r="O421" s="152"/>
      <c r="P421" s="154"/>
      <c r="Q421" s="360"/>
      <c r="R421" s="154"/>
      <c r="S421" s="153"/>
      <c r="T421" s="152"/>
      <c r="U421" s="152"/>
      <c r="V421" s="152"/>
      <c r="W421" s="158"/>
      <c r="X421" s="158"/>
    </row>
    <row r="422" spans="2:24">
      <c r="B422" s="811"/>
      <c r="C422" s="814"/>
      <c r="D422" s="161">
        <v>6</v>
      </c>
      <c r="E422" s="152"/>
      <c r="F422" s="153"/>
      <c r="G422" s="152"/>
      <c r="H422" s="152"/>
      <c r="I422" s="162" t="e">
        <f t="shared" si="116"/>
        <v>#DIV/0!</v>
      </c>
      <c r="J422" s="152"/>
      <c r="K422" s="162" t="e">
        <f t="shared" si="117"/>
        <v>#DIV/0!</v>
      </c>
      <c r="L422" s="153"/>
      <c r="M422" s="163" t="e">
        <f t="shared" si="118"/>
        <v>#DIV/0!</v>
      </c>
      <c r="N422" s="153"/>
      <c r="O422" s="152"/>
      <c r="P422" s="154"/>
      <c r="Q422" s="360"/>
      <c r="R422" s="154"/>
      <c r="S422" s="153"/>
      <c r="T422" s="152"/>
      <c r="U422" s="152"/>
      <c r="V422" s="152"/>
      <c r="W422" s="158"/>
      <c r="X422" s="158"/>
    </row>
    <row r="423" spans="2:24">
      <c r="B423" s="811"/>
      <c r="C423" s="814"/>
      <c r="D423" s="161">
        <v>7</v>
      </c>
      <c r="E423" s="152"/>
      <c r="F423" s="153"/>
      <c r="G423" s="152"/>
      <c r="H423" s="152"/>
      <c r="I423" s="162" t="e">
        <f t="shared" si="116"/>
        <v>#DIV/0!</v>
      </c>
      <c r="J423" s="152"/>
      <c r="K423" s="162" t="e">
        <f t="shared" si="117"/>
        <v>#DIV/0!</v>
      </c>
      <c r="L423" s="153"/>
      <c r="M423" s="163" t="e">
        <f t="shared" si="118"/>
        <v>#DIV/0!</v>
      </c>
      <c r="N423" s="153"/>
      <c r="O423" s="152"/>
      <c r="P423" s="154"/>
      <c r="Q423" s="360"/>
      <c r="R423" s="154"/>
      <c r="S423" s="153"/>
      <c r="T423" s="152"/>
      <c r="U423" s="152"/>
      <c r="V423" s="152"/>
      <c r="W423" s="158"/>
      <c r="X423" s="158"/>
    </row>
    <row r="424" spans="2:24">
      <c r="B424" s="811"/>
      <c r="C424" s="814"/>
      <c r="D424" s="161">
        <v>8</v>
      </c>
      <c r="E424" s="152"/>
      <c r="F424" s="153"/>
      <c r="G424" s="152"/>
      <c r="H424" s="152"/>
      <c r="I424" s="162" t="e">
        <f t="shared" si="116"/>
        <v>#DIV/0!</v>
      </c>
      <c r="J424" s="152"/>
      <c r="K424" s="162" t="e">
        <f t="shared" si="117"/>
        <v>#DIV/0!</v>
      </c>
      <c r="L424" s="153"/>
      <c r="M424" s="163" t="e">
        <f t="shared" si="118"/>
        <v>#DIV/0!</v>
      </c>
      <c r="N424" s="153"/>
      <c r="O424" s="152"/>
      <c r="P424" s="154"/>
      <c r="Q424" s="360"/>
      <c r="R424" s="154"/>
      <c r="S424" s="153"/>
      <c r="T424" s="152"/>
      <c r="U424" s="152"/>
      <c r="V424" s="152"/>
      <c r="W424" s="158"/>
      <c r="X424" s="158"/>
    </row>
    <row r="425" spans="2:24">
      <c r="B425" s="811"/>
      <c r="C425" s="814"/>
      <c r="D425" s="161">
        <v>9</v>
      </c>
      <c r="E425" s="152"/>
      <c r="F425" s="153"/>
      <c r="G425" s="152"/>
      <c r="H425" s="152"/>
      <c r="I425" s="162" t="e">
        <f t="shared" si="116"/>
        <v>#DIV/0!</v>
      </c>
      <c r="J425" s="152"/>
      <c r="K425" s="162" t="e">
        <f t="shared" si="117"/>
        <v>#DIV/0!</v>
      </c>
      <c r="L425" s="153"/>
      <c r="M425" s="163" t="e">
        <f t="shared" si="118"/>
        <v>#DIV/0!</v>
      </c>
      <c r="N425" s="153"/>
      <c r="O425" s="152"/>
      <c r="P425" s="154"/>
      <c r="Q425" s="360"/>
      <c r="R425" s="154"/>
      <c r="S425" s="153"/>
      <c r="T425" s="152"/>
      <c r="U425" s="152"/>
      <c r="V425" s="152"/>
      <c r="W425" s="158"/>
      <c r="X425" s="158"/>
    </row>
    <row r="426" spans="2:24">
      <c r="B426" s="812"/>
      <c r="C426" s="815"/>
      <c r="D426" s="161">
        <v>10</v>
      </c>
      <c r="E426" s="152"/>
      <c r="F426" s="153"/>
      <c r="G426" s="152"/>
      <c r="H426" s="152"/>
      <c r="I426" s="162" t="e">
        <f t="shared" si="116"/>
        <v>#DIV/0!</v>
      </c>
      <c r="J426" s="152"/>
      <c r="K426" s="162" t="e">
        <f t="shared" si="117"/>
        <v>#DIV/0!</v>
      </c>
      <c r="L426" s="153"/>
      <c r="M426" s="163" t="e">
        <f t="shared" si="118"/>
        <v>#DIV/0!</v>
      </c>
      <c r="N426" s="153"/>
      <c r="O426" s="152"/>
      <c r="P426" s="154"/>
      <c r="Q426" s="360"/>
      <c r="R426" s="154"/>
      <c r="S426" s="153"/>
      <c r="T426" s="152"/>
      <c r="U426" s="152"/>
      <c r="V426" s="152"/>
      <c r="W426" s="158"/>
      <c r="X426" s="158"/>
    </row>
    <row r="427" spans="2:24">
      <c r="B427" s="810">
        <f t="shared" ref="B427:B447" si="119">B417+1</f>
        <v>45972</v>
      </c>
      <c r="C427" s="813" t="str">
        <f t="shared" ref="C427" si="120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16"/>
        <v>#DIV/0!</v>
      </c>
      <c r="J427" s="152"/>
      <c r="K427" s="162" t="e">
        <f t="shared" si="117"/>
        <v>#DIV/0!</v>
      </c>
      <c r="L427" s="153"/>
      <c r="M427" s="163" t="e">
        <f t="shared" si="118"/>
        <v>#DIV/0!</v>
      </c>
      <c r="N427" s="153"/>
      <c r="O427" s="152"/>
      <c r="P427" s="154"/>
      <c r="Q427" s="360"/>
      <c r="R427" s="154"/>
      <c r="S427" s="153"/>
      <c r="T427" s="152"/>
      <c r="U427" s="152"/>
      <c r="V427" s="152"/>
      <c r="W427" s="158"/>
      <c r="X427" s="158"/>
    </row>
    <row r="428" spans="2:24">
      <c r="B428" s="811"/>
      <c r="C428" s="814"/>
      <c r="D428" s="161">
        <v>2</v>
      </c>
      <c r="E428" s="152"/>
      <c r="F428" s="153"/>
      <c r="G428" s="152"/>
      <c r="H428" s="152"/>
      <c r="I428" s="162" t="e">
        <f t="shared" si="116"/>
        <v>#DIV/0!</v>
      </c>
      <c r="J428" s="152"/>
      <c r="K428" s="162" t="e">
        <f t="shared" si="117"/>
        <v>#DIV/0!</v>
      </c>
      <c r="L428" s="153"/>
      <c r="M428" s="163" t="e">
        <f t="shared" si="118"/>
        <v>#DIV/0!</v>
      </c>
      <c r="N428" s="153"/>
      <c r="O428" s="152"/>
      <c r="P428" s="154"/>
      <c r="Q428" s="360"/>
      <c r="R428" s="154"/>
      <c r="S428" s="153"/>
      <c r="T428" s="152"/>
      <c r="U428" s="152"/>
      <c r="V428" s="152"/>
      <c r="W428" s="158"/>
      <c r="X428" s="158"/>
    </row>
    <row r="429" spans="2:24">
      <c r="B429" s="811"/>
      <c r="C429" s="814"/>
      <c r="D429" s="161">
        <v>3</v>
      </c>
      <c r="E429" s="152"/>
      <c r="F429" s="153"/>
      <c r="G429" s="152"/>
      <c r="H429" s="152"/>
      <c r="I429" s="162" t="e">
        <f t="shared" si="116"/>
        <v>#DIV/0!</v>
      </c>
      <c r="J429" s="152"/>
      <c r="K429" s="162" t="e">
        <f t="shared" si="117"/>
        <v>#DIV/0!</v>
      </c>
      <c r="L429" s="153"/>
      <c r="M429" s="163" t="e">
        <f t="shared" si="118"/>
        <v>#DIV/0!</v>
      </c>
      <c r="N429" s="153"/>
      <c r="O429" s="152"/>
      <c r="P429" s="154"/>
      <c r="Q429" s="360"/>
      <c r="R429" s="154"/>
      <c r="S429" s="153"/>
      <c r="T429" s="152"/>
      <c r="U429" s="152"/>
      <c r="V429" s="152"/>
      <c r="W429" s="158"/>
      <c r="X429" s="158"/>
    </row>
    <row r="430" spans="2:24">
      <c r="B430" s="811"/>
      <c r="C430" s="814"/>
      <c r="D430" s="161">
        <v>4</v>
      </c>
      <c r="E430" s="152"/>
      <c r="F430" s="153"/>
      <c r="G430" s="152"/>
      <c r="H430" s="152"/>
      <c r="I430" s="162" t="e">
        <f t="shared" si="116"/>
        <v>#DIV/0!</v>
      </c>
      <c r="J430" s="152"/>
      <c r="K430" s="162" t="e">
        <f t="shared" si="117"/>
        <v>#DIV/0!</v>
      </c>
      <c r="L430" s="153"/>
      <c r="M430" s="163" t="e">
        <f t="shared" si="118"/>
        <v>#DIV/0!</v>
      </c>
      <c r="N430" s="153"/>
      <c r="O430" s="152"/>
      <c r="P430" s="154"/>
      <c r="Q430" s="360"/>
      <c r="R430" s="154"/>
      <c r="S430" s="153"/>
      <c r="T430" s="152"/>
      <c r="U430" s="152"/>
      <c r="V430" s="152"/>
      <c r="W430" s="158"/>
      <c r="X430" s="158"/>
    </row>
    <row r="431" spans="2:24">
      <c r="B431" s="811"/>
      <c r="C431" s="814"/>
      <c r="D431" s="161">
        <v>5</v>
      </c>
      <c r="E431" s="152"/>
      <c r="F431" s="153"/>
      <c r="G431" s="152"/>
      <c r="H431" s="152"/>
      <c r="I431" s="162" t="e">
        <f t="shared" si="116"/>
        <v>#DIV/0!</v>
      </c>
      <c r="J431" s="152"/>
      <c r="K431" s="162" t="e">
        <f t="shared" si="117"/>
        <v>#DIV/0!</v>
      </c>
      <c r="L431" s="153"/>
      <c r="M431" s="163" t="e">
        <f t="shared" si="118"/>
        <v>#DIV/0!</v>
      </c>
      <c r="N431" s="153"/>
      <c r="O431" s="152"/>
      <c r="P431" s="154"/>
      <c r="Q431" s="360"/>
      <c r="R431" s="154"/>
      <c r="S431" s="153"/>
      <c r="T431" s="152"/>
      <c r="U431" s="152"/>
      <c r="V431" s="152"/>
      <c r="W431" s="158"/>
      <c r="X431" s="158"/>
    </row>
    <row r="432" spans="2:24">
      <c r="B432" s="811"/>
      <c r="C432" s="814"/>
      <c r="D432" s="161">
        <v>6</v>
      </c>
      <c r="E432" s="152"/>
      <c r="F432" s="153"/>
      <c r="G432" s="152"/>
      <c r="H432" s="152"/>
      <c r="I432" s="162" t="e">
        <f t="shared" si="116"/>
        <v>#DIV/0!</v>
      </c>
      <c r="J432" s="152"/>
      <c r="K432" s="162" t="e">
        <f t="shared" si="117"/>
        <v>#DIV/0!</v>
      </c>
      <c r="L432" s="153"/>
      <c r="M432" s="163" t="e">
        <f t="shared" si="118"/>
        <v>#DIV/0!</v>
      </c>
      <c r="N432" s="153"/>
      <c r="O432" s="152"/>
      <c r="P432" s="154"/>
      <c r="Q432" s="360"/>
      <c r="R432" s="154"/>
      <c r="S432" s="153"/>
      <c r="T432" s="152"/>
      <c r="U432" s="152"/>
      <c r="V432" s="152"/>
      <c r="W432" s="158"/>
      <c r="X432" s="158"/>
    </row>
    <row r="433" spans="2:24">
      <c r="B433" s="811"/>
      <c r="C433" s="814"/>
      <c r="D433" s="161">
        <v>7</v>
      </c>
      <c r="E433" s="152"/>
      <c r="F433" s="153"/>
      <c r="G433" s="152"/>
      <c r="H433" s="152"/>
      <c r="I433" s="162" t="e">
        <f t="shared" si="116"/>
        <v>#DIV/0!</v>
      </c>
      <c r="J433" s="152"/>
      <c r="K433" s="162" t="e">
        <f t="shared" si="117"/>
        <v>#DIV/0!</v>
      </c>
      <c r="L433" s="153"/>
      <c r="M433" s="163" t="e">
        <f t="shared" si="118"/>
        <v>#DIV/0!</v>
      </c>
      <c r="N433" s="153"/>
      <c r="O433" s="152"/>
      <c r="P433" s="154"/>
      <c r="Q433" s="360"/>
      <c r="R433" s="154"/>
      <c r="S433" s="153"/>
      <c r="T433" s="152"/>
      <c r="U433" s="152"/>
      <c r="V433" s="152"/>
      <c r="W433" s="158"/>
      <c r="X433" s="158"/>
    </row>
    <row r="434" spans="2:24">
      <c r="B434" s="811"/>
      <c r="C434" s="814"/>
      <c r="D434" s="161">
        <v>8</v>
      </c>
      <c r="E434" s="152"/>
      <c r="F434" s="153"/>
      <c r="G434" s="152"/>
      <c r="H434" s="152"/>
      <c r="I434" s="162" t="e">
        <f t="shared" si="116"/>
        <v>#DIV/0!</v>
      </c>
      <c r="J434" s="152"/>
      <c r="K434" s="162" t="e">
        <f t="shared" si="117"/>
        <v>#DIV/0!</v>
      </c>
      <c r="L434" s="153"/>
      <c r="M434" s="163" t="e">
        <f t="shared" si="118"/>
        <v>#DIV/0!</v>
      </c>
      <c r="N434" s="153"/>
      <c r="O434" s="152"/>
      <c r="P434" s="154"/>
      <c r="Q434" s="360"/>
      <c r="R434" s="154"/>
      <c r="S434" s="153"/>
      <c r="T434" s="152"/>
      <c r="U434" s="152"/>
      <c r="V434" s="152"/>
      <c r="W434" s="158"/>
      <c r="X434" s="158"/>
    </row>
    <row r="435" spans="2:24">
      <c r="B435" s="811"/>
      <c r="C435" s="814"/>
      <c r="D435" s="161">
        <v>9</v>
      </c>
      <c r="E435" s="152"/>
      <c r="F435" s="153"/>
      <c r="G435" s="152"/>
      <c r="H435" s="152"/>
      <c r="I435" s="162" t="e">
        <f t="shared" si="116"/>
        <v>#DIV/0!</v>
      </c>
      <c r="J435" s="152"/>
      <c r="K435" s="162" t="e">
        <f t="shared" si="117"/>
        <v>#DIV/0!</v>
      </c>
      <c r="L435" s="153"/>
      <c r="M435" s="163" t="e">
        <f t="shared" si="118"/>
        <v>#DIV/0!</v>
      </c>
      <c r="N435" s="153"/>
      <c r="O435" s="152"/>
      <c r="P435" s="154"/>
      <c r="Q435" s="360"/>
      <c r="R435" s="154"/>
      <c r="S435" s="153"/>
      <c r="T435" s="152"/>
      <c r="U435" s="152"/>
      <c r="V435" s="152"/>
      <c r="W435" s="158"/>
      <c r="X435" s="158"/>
    </row>
    <row r="436" spans="2:24">
      <c r="B436" s="812"/>
      <c r="C436" s="815"/>
      <c r="D436" s="161">
        <v>10</v>
      </c>
      <c r="E436" s="152"/>
      <c r="F436" s="153"/>
      <c r="G436" s="152"/>
      <c r="H436" s="152"/>
      <c r="I436" s="162" t="e">
        <f t="shared" si="116"/>
        <v>#DIV/0!</v>
      </c>
      <c r="J436" s="152"/>
      <c r="K436" s="162" t="e">
        <f t="shared" si="117"/>
        <v>#DIV/0!</v>
      </c>
      <c r="L436" s="153"/>
      <c r="M436" s="163" t="e">
        <f t="shared" si="118"/>
        <v>#DIV/0!</v>
      </c>
      <c r="N436" s="153"/>
      <c r="O436" s="152"/>
      <c r="P436" s="154"/>
      <c r="Q436" s="360"/>
      <c r="R436" s="154"/>
      <c r="S436" s="153"/>
      <c r="T436" s="152"/>
      <c r="U436" s="152"/>
      <c r="V436" s="152"/>
      <c r="W436" s="158"/>
      <c r="X436" s="158"/>
    </row>
    <row r="437" spans="2:24">
      <c r="B437" s="810">
        <f t="shared" si="119"/>
        <v>45973</v>
      </c>
      <c r="C437" s="813" t="str">
        <f t="shared" ref="C437" si="121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16"/>
        <v>#DIV/0!</v>
      </c>
      <c r="J437" s="152"/>
      <c r="K437" s="162" t="e">
        <f t="shared" si="117"/>
        <v>#DIV/0!</v>
      </c>
      <c r="L437" s="153"/>
      <c r="M437" s="163" t="e">
        <f t="shared" si="118"/>
        <v>#DIV/0!</v>
      </c>
      <c r="N437" s="153"/>
      <c r="O437" s="152"/>
      <c r="P437" s="154"/>
      <c r="Q437" s="360"/>
      <c r="R437" s="154"/>
      <c r="S437" s="153"/>
      <c r="T437" s="152"/>
      <c r="U437" s="152"/>
      <c r="V437" s="152"/>
      <c r="W437" s="158"/>
      <c r="X437" s="158"/>
    </row>
    <row r="438" spans="2:24">
      <c r="B438" s="811"/>
      <c r="C438" s="814"/>
      <c r="D438" s="161">
        <v>2</v>
      </c>
      <c r="E438" s="152"/>
      <c r="F438" s="153"/>
      <c r="G438" s="152"/>
      <c r="H438" s="152"/>
      <c r="I438" s="162" t="e">
        <f t="shared" si="116"/>
        <v>#DIV/0!</v>
      </c>
      <c r="J438" s="152"/>
      <c r="K438" s="162" t="e">
        <f t="shared" si="117"/>
        <v>#DIV/0!</v>
      </c>
      <c r="L438" s="153"/>
      <c r="M438" s="163" t="e">
        <f t="shared" si="118"/>
        <v>#DIV/0!</v>
      </c>
      <c r="N438" s="153"/>
      <c r="O438" s="152"/>
      <c r="P438" s="154"/>
      <c r="Q438" s="360"/>
      <c r="R438" s="154"/>
      <c r="S438" s="153"/>
      <c r="T438" s="152"/>
      <c r="U438" s="152"/>
      <c r="V438" s="152"/>
      <c r="W438" s="158"/>
      <c r="X438" s="158"/>
    </row>
    <row r="439" spans="2:24">
      <c r="B439" s="811"/>
      <c r="C439" s="814"/>
      <c r="D439" s="161">
        <v>3</v>
      </c>
      <c r="E439" s="152"/>
      <c r="F439" s="153"/>
      <c r="G439" s="152"/>
      <c r="H439" s="152"/>
      <c r="I439" s="162" t="e">
        <f t="shared" si="116"/>
        <v>#DIV/0!</v>
      </c>
      <c r="J439" s="152"/>
      <c r="K439" s="162" t="e">
        <f t="shared" si="117"/>
        <v>#DIV/0!</v>
      </c>
      <c r="L439" s="153"/>
      <c r="M439" s="163" t="e">
        <f t="shared" si="118"/>
        <v>#DIV/0!</v>
      </c>
      <c r="N439" s="153"/>
      <c r="O439" s="152"/>
      <c r="P439" s="154"/>
      <c r="Q439" s="360"/>
      <c r="R439" s="154"/>
      <c r="S439" s="153"/>
      <c r="T439" s="152"/>
      <c r="U439" s="152"/>
      <c r="V439" s="152"/>
      <c r="W439" s="158"/>
      <c r="X439" s="158"/>
    </row>
    <row r="440" spans="2:24">
      <c r="B440" s="811"/>
      <c r="C440" s="814"/>
      <c r="D440" s="161">
        <v>4</v>
      </c>
      <c r="E440" s="152"/>
      <c r="F440" s="153"/>
      <c r="G440" s="152"/>
      <c r="H440" s="152"/>
      <c r="I440" s="162" t="e">
        <f t="shared" si="116"/>
        <v>#DIV/0!</v>
      </c>
      <c r="J440" s="152"/>
      <c r="K440" s="162" t="e">
        <f t="shared" si="117"/>
        <v>#DIV/0!</v>
      </c>
      <c r="L440" s="153"/>
      <c r="M440" s="163" t="e">
        <f t="shared" si="118"/>
        <v>#DIV/0!</v>
      </c>
      <c r="N440" s="153"/>
      <c r="O440" s="152"/>
      <c r="P440" s="154"/>
      <c r="Q440" s="360"/>
      <c r="R440" s="154"/>
      <c r="S440" s="153"/>
      <c r="T440" s="152"/>
      <c r="U440" s="152"/>
      <c r="V440" s="152"/>
      <c r="W440" s="158"/>
      <c r="X440" s="158"/>
    </row>
    <row r="441" spans="2:24">
      <c r="B441" s="811"/>
      <c r="C441" s="814"/>
      <c r="D441" s="161">
        <v>5</v>
      </c>
      <c r="E441" s="152"/>
      <c r="F441" s="153"/>
      <c r="G441" s="152"/>
      <c r="H441" s="152"/>
      <c r="I441" s="162" t="e">
        <f t="shared" si="116"/>
        <v>#DIV/0!</v>
      </c>
      <c r="J441" s="152"/>
      <c r="K441" s="162" t="e">
        <f t="shared" si="117"/>
        <v>#DIV/0!</v>
      </c>
      <c r="L441" s="153"/>
      <c r="M441" s="163" t="e">
        <f t="shared" si="118"/>
        <v>#DIV/0!</v>
      </c>
      <c r="N441" s="153"/>
      <c r="O441" s="152"/>
      <c r="P441" s="154"/>
      <c r="Q441" s="360"/>
      <c r="R441" s="154"/>
      <c r="S441" s="153"/>
      <c r="T441" s="152"/>
      <c r="U441" s="152"/>
      <c r="V441" s="152"/>
      <c r="W441" s="158"/>
      <c r="X441" s="158"/>
    </row>
    <row r="442" spans="2:24">
      <c r="B442" s="811"/>
      <c r="C442" s="814"/>
      <c r="D442" s="161">
        <v>6</v>
      </c>
      <c r="E442" s="152"/>
      <c r="F442" s="153"/>
      <c r="G442" s="152"/>
      <c r="H442" s="152"/>
      <c r="I442" s="162" t="e">
        <f t="shared" si="116"/>
        <v>#DIV/0!</v>
      </c>
      <c r="J442" s="152"/>
      <c r="K442" s="162" t="e">
        <f t="shared" si="117"/>
        <v>#DIV/0!</v>
      </c>
      <c r="L442" s="153"/>
      <c r="M442" s="163" t="e">
        <f t="shared" si="118"/>
        <v>#DIV/0!</v>
      </c>
      <c r="N442" s="153"/>
      <c r="O442" s="152"/>
      <c r="P442" s="154"/>
      <c r="Q442" s="360"/>
      <c r="R442" s="154"/>
      <c r="S442" s="153"/>
      <c r="T442" s="152"/>
      <c r="U442" s="152"/>
      <c r="V442" s="152"/>
      <c r="W442" s="158"/>
      <c r="X442" s="158"/>
    </row>
    <row r="443" spans="2:24">
      <c r="B443" s="811"/>
      <c r="C443" s="814"/>
      <c r="D443" s="161">
        <v>7</v>
      </c>
      <c r="E443" s="152"/>
      <c r="F443" s="153"/>
      <c r="G443" s="152"/>
      <c r="H443" s="152"/>
      <c r="I443" s="162" t="e">
        <f t="shared" si="116"/>
        <v>#DIV/0!</v>
      </c>
      <c r="J443" s="152"/>
      <c r="K443" s="162" t="e">
        <f t="shared" si="117"/>
        <v>#DIV/0!</v>
      </c>
      <c r="L443" s="153"/>
      <c r="M443" s="163" t="e">
        <f t="shared" si="118"/>
        <v>#DIV/0!</v>
      </c>
      <c r="N443" s="153"/>
      <c r="O443" s="152"/>
      <c r="P443" s="154"/>
      <c r="Q443" s="360"/>
      <c r="R443" s="154"/>
      <c r="S443" s="153"/>
      <c r="T443" s="152"/>
      <c r="U443" s="152"/>
      <c r="V443" s="152"/>
      <c r="W443" s="158"/>
      <c r="X443" s="158"/>
    </row>
    <row r="444" spans="2:24">
      <c r="B444" s="811"/>
      <c r="C444" s="814"/>
      <c r="D444" s="161">
        <v>8</v>
      </c>
      <c r="E444" s="152"/>
      <c r="F444" s="153"/>
      <c r="G444" s="152"/>
      <c r="H444" s="152"/>
      <c r="I444" s="162" t="e">
        <f t="shared" si="116"/>
        <v>#DIV/0!</v>
      </c>
      <c r="J444" s="152"/>
      <c r="K444" s="162" t="e">
        <f t="shared" si="117"/>
        <v>#DIV/0!</v>
      </c>
      <c r="L444" s="153"/>
      <c r="M444" s="163" t="e">
        <f t="shared" si="118"/>
        <v>#DIV/0!</v>
      </c>
      <c r="N444" s="153"/>
      <c r="O444" s="152"/>
      <c r="P444" s="154"/>
      <c r="Q444" s="360"/>
      <c r="R444" s="154"/>
      <c r="S444" s="153"/>
      <c r="T444" s="152"/>
      <c r="U444" s="152"/>
      <c r="V444" s="152"/>
      <c r="W444" s="158"/>
      <c r="X444" s="158"/>
    </row>
    <row r="445" spans="2:24">
      <c r="B445" s="811"/>
      <c r="C445" s="814"/>
      <c r="D445" s="161">
        <v>9</v>
      </c>
      <c r="E445" s="152"/>
      <c r="F445" s="153"/>
      <c r="G445" s="152"/>
      <c r="H445" s="152"/>
      <c r="I445" s="162" t="e">
        <f t="shared" si="116"/>
        <v>#DIV/0!</v>
      </c>
      <c r="J445" s="152"/>
      <c r="K445" s="162" t="e">
        <f t="shared" si="117"/>
        <v>#DIV/0!</v>
      </c>
      <c r="L445" s="153"/>
      <c r="M445" s="163" t="e">
        <f t="shared" si="118"/>
        <v>#DIV/0!</v>
      </c>
      <c r="N445" s="153"/>
      <c r="O445" s="152"/>
      <c r="P445" s="154"/>
      <c r="Q445" s="360"/>
      <c r="R445" s="154"/>
      <c r="S445" s="153"/>
      <c r="T445" s="152"/>
      <c r="U445" s="152"/>
      <c r="V445" s="152"/>
      <c r="W445" s="158"/>
      <c r="X445" s="158"/>
    </row>
    <row r="446" spans="2:24">
      <c r="B446" s="812"/>
      <c r="C446" s="815"/>
      <c r="D446" s="161">
        <v>10</v>
      </c>
      <c r="E446" s="152"/>
      <c r="F446" s="153"/>
      <c r="G446" s="152"/>
      <c r="H446" s="152"/>
      <c r="I446" s="162" t="e">
        <f t="shared" si="116"/>
        <v>#DIV/0!</v>
      </c>
      <c r="J446" s="152"/>
      <c r="K446" s="162" t="e">
        <f t="shared" si="117"/>
        <v>#DIV/0!</v>
      </c>
      <c r="L446" s="153"/>
      <c r="M446" s="163" t="e">
        <f t="shared" si="118"/>
        <v>#DIV/0!</v>
      </c>
      <c r="N446" s="153"/>
      <c r="O446" s="152"/>
      <c r="P446" s="154"/>
      <c r="Q446" s="360"/>
      <c r="R446" s="154"/>
      <c r="S446" s="153"/>
      <c r="T446" s="152"/>
      <c r="U446" s="152"/>
      <c r="V446" s="152"/>
      <c r="W446" s="158"/>
      <c r="X446" s="158"/>
    </row>
    <row r="447" spans="2:24">
      <c r="B447" s="810">
        <f t="shared" si="119"/>
        <v>45974</v>
      </c>
      <c r="C447" s="813" t="str">
        <f t="shared" ref="C447" si="122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6"/>
        <v>#DIV/0!</v>
      </c>
      <c r="J447" s="152"/>
      <c r="K447" s="162" t="e">
        <f t="shared" si="117"/>
        <v>#DIV/0!</v>
      </c>
      <c r="L447" s="153"/>
      <c r="M447" s="163" t="e">
        <f t="shared" si="118"/>
        <v>#DIV/0!</v>
      </c>
      <c r="N447" s="153"/>
      <c r="O447" s="152"/>
      <c r="P447" s="154"/>
      <c r="Q447" s="360"/>
      <c r="R447" s="154"/>
      <c r="S447" s="153"/>
      <c r="T447" s="152"/>
      <c r="U447" s="152"/>
      <c r="V447" s="152"/>
      <c r="W447" s="158"/>
      <c r="X447" s="158"/>
    </row>
    <row r="448" spans="2:24">
      <c r="B448" s="811"/>
      <c r="C448" s="814"/>
      <c r="D448" s="161">
        <v>2</v>
      </c>
      <c r="E448" s="152"/>
      <c r="F448" s="153"/>
      <c r="G448" s="152"/>
      <c r="H448" s="152"/>
      <c r="I448" s="162" t="e">
        <f t="shared" si="116"/>
        <v>#DIV/0!</v>
      </c>
      <c r="J448" s="152"/>
      <c r="K448" s="162" t="e">
        <f t="shared" si="117"/>
        <v>#DIV/0!</v>
      </c>
      <c r="L448" s="153"/>
      <c r="M448" s="163" t="e">
        <f t="shared" si="118"/>
        <v>#DIV/0!</v>
      </c>
      <c r="N448" s="153"/>
      <c r="O448" s="152"/>
      <c r="P448" s="154"/>
      <c r="Q448" s="360"/>
      <c r="R448" s="154"/>
      <c r="S448" s="153"/>
      <c r="T448" s="152"/>
      <c r="U448" s="152"/>
      <c r="V448" s="152"/>
      <c r="W448" s="158"/>
      <c r="X448" s="158"/>
    </row>
    <row r="449" spans="2:24">
      <c r="B449" s="811"/>
      <c r="C449" s="814"/>
      <c r="D449" s="161">
        <v>3</v>
      </c>
      <c r="E449" s="152"/>
      <c r="F449" s="153"/>
      <c r="G449" s="152"/>
      <c r="H449" s="152"/>
      <c r="I449" s="162" t="e">
        <f t="shared" si="116"/>
        <v>#DIV/0!</v>
      </c>
      <c r="J449" s="152"/>
      <c r="K449" s="162" t="e">
        <f t="shared" si="117"/>
        <v>#DIV/0!</v>
      </c>
      <c r="L449" s="153"/>
      <c r="M449" s="163" t="e">
        <f t="shared" si="118"/>
        <v>#DIV/0!</v>
      </c>
      <c r="N449" s="153"/>
      <c r="O449" s="152"/>
      <c r="P449" s="154"/>
      <c r="Q449" s="360"/>
      <c r="R449" s="154"/>
      <c r="S449" s="153"/>
      <c r="T449" s="152"/>
      <c r="U449" s="152"/>
      <c r="V449" s="152"/>
      <c r="W449" s="158"/>
      <c r="X449" s="158"/>
    </row>
    <row r="450" spans="2:24">
      <c r="B450" s="811"/>
      <c r="C450" s="814"/>
      <c r="D450" s="161">
        <v>4</v>
      </c>
      <c r="E450" s="152"/>
      <c r="F450" s="153"/>
      <c r="G450" s="152"/>
      <c r="H450" s="152"/>
      <c r="I450" s="162" t="e">
        <f t="shared" si="116"/>
        <v>#DIV/0!</v>
      </c>
      <c r="J450" s="152"/>
      <c r="K450" s="162" t="e">
        <f t="shared" si="117"/>
        <v>#DIV/0!</v>
      </c>
      <c r="L450" s="153"/>
      <c r="M450" s="163" t="e">
        <f t="shared" si="118"/>
        <v>#DIV/0!</v>
      </c>
      <c r="N450" s="153"/>
      <c r="O450" s="152"/>
      <c r="P450" s="154"/>
      <c r="Q450" s="360"/>
      <c r="R450" s="154"/>
      <c r="S450" s="153"/>
      <c r="T450" s="152"/>
      <c r="U450" s="152"/>
      <c r="V450" s="152"/>
      <c r="W450" s="158"/>
      <c r="X450" s="158"/>
    </row>
    <row r="451" spans="2:24">
      <c r="B451" s="811"/>
      <c r="C451" s="814"/>
      <c r="D451" s="161">
        <v>5</v>
      </c>
      <c r="E451" s="152"/>
      <c r="F451" s="153"/>
      <c r="G451" s="152"/>
      <c r="H451" s="152"/>
      <c r="I451" s="162" t="e">
        <f t="shared" si="116"/>
        <v>#DIV/0!</v>
      </c>
      <c r="J451" s="152"/>
      <c r="K451" s="162" t="e">
        <f t="shared" si="117"/>
        <v>#DIV/0!</v>
      </c>
      <c r="L451" s="153"/>
      <c r="M451" s="163" t="e">
        <f t="shared" si="118"/>
        <v>#DIV/0!</v>
      </c>
      <c r="N451" s="153"/>
      <c r="O451" s="152"/>
      <c r="P451" s="154"/>
      <c r="Q451" s="360"/>
      <c r="R451" s="154"/>
      <c r="S451" s="153"/>
      <c r="T451" s="152"/>
      <c r="U451" s="152"/>
      <c r="V451" s="152"/>
      <c r="W451" s="158"/>
      <c r="X451" s="158"/>
    </row>
    <row r="452" spans="2:24">
      <c r="B452" s="811"/>
      <c r="C452" s="814"/>
      <c r="D452" s="161">
        <v>6</v>
      </c>
      <c r="E452" s="152"/>
      <c r="F452" s="153"/>
      <c r="G452" s="152"/>
      <c r="H452" s="152"/>
      <c r="I452" s="162" t="e">
        <f t="shared" si="116"/>
        <v>#DIV/0!</v>
      </c>
      <c r="J452" s="152"/>
      <c r="K452" s="162" t="e">
        <f t="shared" si="117"/>
        <v>#DIV/0!</v>
      </c>
      <c r="L452" s="153"/>
      <c r="M452" s="163" t="e">
        <f t="shared" si="118"/>
        <v>#DIV/0!</v>
      </c>
      <c r="N452" s="153"/>
      <c r="O452" s="152"/>
      <c r="P452" s="154"/>
      <c r="Q452" s="360"/>
      <c r="R452" s="154"/>
      <c r="S452" s="153"/>
      <c r="T452" s="152"/>
      <c r="U452" s="152"/>
      <c r="V452" s="152"/>
      <c r="W452" s="158"/>
      <c r="X452" s="158"/>
    </row>
    <row r="453" spans="2:24">
      <c r="B453" s="811"/>
      <c r="C453" s="814"/>
      <c r="D453" s="161">
        <v>7</v>
      </c>
      <c r="E453" s="152"/>
      <c r="F453" s="153"/>
      <c r="G453" s="152"/>
      <c r="H453" s="152"/>
      <c r="I453" s="162" t="e">
        <f t="shared" si="116"/>
        <v>#DIV/0!</v>
      </c>
      <c r="J453" s="152"/>
      <c r="K453" s="162" t="e">
        <f t="shared" si="117"/>
        <v>#DIV/0!</v>
      </c>
      <c r="L453" s="153"/>
      <c r="M453" s="163" t="e">
        <f t="shared" si="118"/>
        <v>#DIV/0!</v>
      </c>
      <c r="N453" s="153"/>
      <c r="O453" s="152"/>
      <c r="P453" s="154"/>
      <c r="Q453" s="360"/>
      <c r="R453" s="154"/>
      <c r="S453" s="153"/>
      <c r="T453" s="152"/>
      <c r="U453" s="152"/>
      <c r="V453" s="152"/>
      <c r="W453" s="158"/>
      <c r="X453" s="158"/>
    </row>
    <row r="454" spans="2:24">
      <c r="B454" s="811"/>
      <c r="C454" s="814"/>
      <c r="D454" s="161">
        <v>8</v>
      </c>
      <c r="E454" s="152"/>
      <c r="F454" s="153"/>
      <c r="G454" s="152"/>
      <c r="H454" s="152"/>
      <c r="I454" s="162" t="e">
        <f t="shared" si="116"/>
        <v>#DIV/0!</v>
      </c>
      <c r="J454" s="152"/>
      <c r="K454" s="162" t="e">
        <f t="shared" si="117"/>
        <v>#DIV/0!</v>
      </c>
      <c r="L454" s="153"/>
      <c r="M454" s="163" t="e">
        <f t="shared" si="118"/>
        <v>#DIV/0!</v>
      </c>
      <c r="N454" s="153"/>
      <c r="O454" s="152"/>
      <c r="P454" s="154"/>
      <c r="Q454" s="360"/>
      <c r="R454" s="154"/>
      <c r="S454" s="153"/>
      <c r="T454" s="152"/>
      <c r="U454" s="152"/>
      <c r="V454" s="152"/>
      <c r="W454" s="158"/>
      <c r="X454" s="158"/>
    </row>
    <row r="455" spans="2:24">
      <c r="B455" s="811"/>
      <c r="C455" s="814"/>
      <c r="D455" s="161">
        <v>9</v>
      </c>
      <c r="E455" s="152"/>
      <c r="F455" s="153"/>
      <c r="G455" s="152"/>
      <c r="H455" s="152"/>
      <c r="I455" s="162" t="e">
        <f t="shared" si="116"/>
        <v>#DIV/0!</v>
      </c>
      <c r="J455" s="152"/>
      <c r="K455" s="162" t="e">
        <f t="shared" si="117"/>
        <v>#DIV/0!</v>
      </c>
      <c r="L455" s="153"/>
      <c r="M455" s="163" t="e">
        <f t="shared" si="118"/>
        <v>#DIV/0!</v>
      </c>
      <c r="N455" s="153"/>
      <c r="O455" s="152"/>
      <c r="P455" s="154"/>
      <c r="Q455" s="360"/>
      <c r="R455" s="154"/>
      <c r="S455" s="153"/>
      <c r="T455" s="152"/>
      <c r="U455" s="152"/>
      <c r="V455" s="152"/>
      <c r="W455" s="158"/>
      <c r="X455" s="158"/>
    </row>
    <row r="456" spans="2:24">
      <c r="B456" s="812"/>
      <c r="C456" s="815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360"/>
      <c r="R456" s="154"/>
      <c r="S456" s="153"/>
      <c r="T456" s="152"/>
      <c r="U456" s="152"/>
      <c r="V456" s="152"/>
      <c r="W456" s="158"/>
      <c r="X456" s="158"/>
    </row>
    <row r="457" spans="2:24">
      <c r="B457" s="810">
        <f t="shared" ref="B457:B467" si="123">B447+1</f>
        <v>45975</v>
      </c>
      <c r="C457" s="813" t="str">
        <f t="shared" ref="C457" si="124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25">H457/G457</f>
        <v>#DIV/0!</v>
      </c>
      <c r="J457" s="152"/>
      <c r="K457" s="162" t="e">
        <f t="shared" ref="K457:K476" si="126">J457/G457</f>
        <v>#DIV/0!</v>
      </c>
      <c r="L457" s="153"/>
      <c r="M457" s="163" t="e">
        <f t="shared" ref="M457:M476" si="127">(H457+J457)/G457</f>
        <v>#DIV/0!</v>
      </c>
      <c r="N457" s="153"/>
      <c r="O457" s="152"/>
      <c r="P457" s="154"/>
      <c r="Q457" s="360"/>
      <c r="R457" s="154"/>
      <c r="S457" s="153"/>
      <c r="T457" s="152"/>
      <c r="U457" s="152"/>
      <c r="V457" s="152"/>
      <c r="W457" s="158"/>
      <c r="X457" s="158"/>
    </row>
    <row r="458" spans="2:24">
      <c r="B458" s="811"/>
      <c r="C458" s="814"/>
      <c r="D458" s="161">
        <v>2</v>
      </c>
      <c r="E458" s="152"/>
      <c r="F458" s="153"/>
      <c r="G458" s="152"/>
      <c r="H458" s="152"/>
      <c r="I458" s="162" t="e">
        <f t="shared" si="125"/>
        <v>#DIV/0!</v>
      </c>
      <c r="J458" s="152"/>
      <c r="K458" s="162" t="e">
        <f t="shared" si="126"/>
        <v>#DIV/0!</v>
      </c>
      <c r="L458" s="153"/>
      <c r="M458" s="163" t="e">
        <f t="shared" si="127"/>
        <v>#DIV/0!</v>
      </c>
      <c r="N458" s="153"/>
      <c r="O458" s="152"/>
      <c r="P458" s="154"/>
      <c r="Q458" s="360"/>
      <c r="R458" s="154"/>
      <c r="S458" s="153"/>
      <c r="T458" s="152"/>
      <c r="U458" s="152"/>
      <c r="V458" s="152"/>
      <c r="W458" s="158"/>
      <c r="X458" s="158"/>
    </row>
    <row r="459" spans="2:24">
      <c r="B459" s="811"/>
      <c r="C459" s="814"/>
      <c r="D459" s="161">
        <v>3</v>
      </c>
      <c r="E459" s="152"/>
      <c r="F459" s="153"/>
      <c r="G459" s="152"/>
      <c r="H459" s="152"/>
      <c r="I459" s="162" t="e">
        <f t="shared" si="125"/>
        <v>#DIV/0!</v>
      </c>
      <c r="J459" s="152"/>
      <c r="K459" s="162" t="e">
        <f t="shared" si="126"/>
        <v>#DIV/0!</v>
      </c>
      <c r="L459" s="153"/>
      <c r="M459" s="163" t="e">
        <f t="shared" si="127"/>
        <v>#DIV/0!</v>
      </c>
      <c r="N459" s="153"/>
      <c r="O459" s="152"/>
      <c r="P459" s="154"/>
      <c r="Q459" s="360"/>
      <c r="R459" s="154"/>
      <c r="S459" s="153"/>
      <c r="T459" s="152"/>
      <c r="U459" s="152"/>
      <c r="V459" s="152"/>
      <c r="W459" s="158"/>
      <c r="X459" s="158"/>
    </row>
    <row r="460" spans="2:24">
      <c r="B460" s="811"/>
      <c r="C460" s="814"/>
      <c r="D460" s="161">
        <v>4</v>
      </c>
      <c r="E460" s="152"/>
      <c r="F460" s="153"/>
      <c r="G460" s="152"/>
      <c r="H460" s="152"/>
      <c r="I460" s="162" t="e">
        <f t="shared" si="125"/>
        <v>#DIV/0!</v>
      </c>
      <c r="J460" s="152"/>
      <c r="K460" s="162" t="e">
        <f t="shared" si="126"/>
        <v>#DIV/0!</v>
      </c>
      <c r="L460" s="153"/>
      <c r="M460" s="163" t="e">
        <f t="shared" si="127"/>
        <v>#DIV/0!</v>
      </c>
      <c r="N460" s="153"/>
      <c r="O460" s="152"/>
      <c r="P460" s="154"/>
      <c r="Q460" s="360"/>
      <c r="R460" s="154"/>
      <c r="S460" s="153"/>
      <c r="T460" s="152"/>
      <c r="U460" s="152"/>
      <c r="V460" s="152"/>
      <c r="W460" s="158"/>
      <c r="X460" s="158"/>
    </row>
    <row r="461" spans="2:24">
      <c r="B461" s="811"/>
      <c r="C461" s="814"/>
      <c r="D461" s="161">
        <v>5</v>
      </c>
      <c r="E461" s="152"/>
      <c r="F461" s="153"/>
      <c r="G461" s="152"/>
      <c r="H461" s="152"/>
      <c r="I461" s="162" t="e">
        <f t="shared" si="125"/>
        <v>#DIV/0!</v>
      </c>
      <c r="J461" s="152"/>
      <c r="K461" s="162" t="e">
        <f t="shared" si="126"/>
        <v>#DIV/0!</v>
      </c>
      <c r="L461" s="153"/>
      <c r="M461" s="163" t="e">
        <f t="shared" si="127"/>
        <v>#DIV/0!</v>
      </c>
      <c r="N461" s="153"/>
      <c r="O461" s="152"/>
      <c r="P461" s="154"/>
      <c r="Q461" s="360"/>
      <c r="R461" s="154"/>
      <c r="S461" s="153"/>
      <c r="T461" s="152"/>
      <c r="U461" s="152"/>
      <c r="V461" s="152"/>
      <c r="W461" s="158"/>
      <c r="X461" s="158"/>
    </row>
    <row r="462" spans="2:24">
      <c r="B462" s="811"/>
      <c r="C462" s="814"/>
      <c r="D462" s="161">
        <v>6</v>
      </c>
      <c r="E462" s="152"/>
      <c r="F462" s="153"/>
      <c r="G462" s="152"/>
      <c r="H462" s="152"/>
      <c r="I462" s="162" t="e">
        <f t="shared" si="125"/>
        <v>#DIV/0!</v>
      </c>
      <c r="J462" s="152"/>
      <c r="K462" s="162" t="e">
        <f t="shared" si="126"/>
        <v>#DIV/0!</v>
      </c>
      <c r="L462" s="153"/>
      <c r="M462" s="163" t="e">
        <f t="shared" si="127"/>
        <v>#DIV/0!</v>
      </c>
      <c r="N462" s="153"/>
      <c r="O462" s="152"/>
      <c r="P462" s="154"/>
      <c r="Q462" s="360"/>
      <c r="R462" s="154"/>
      <c r="S462" s="153"/>
      <c r="T462" s="152"/>
      <c r="U462" s="152"/>
      <c r="V462" s="152"/>
      <c r="W462" s="158"/>
      <c r="X462" s="158"/>
    </row>
    <row r="463" spans="2:24">
      <c r="B463" s="811"/>
      <c r="C463" s="814"/>
      <c r="D463" s="161">
        <v>7</v>
      </c>
      <c r="E463" s="152"/>
      <c r="F463" s="153"/>
      <c r="G463" s="152"/>
      <c r="H463" s="152"/>
      <c r="I463" s="162" t="e">
        <f t="shared" si="125"/>
        <v>#DIV/0!</v>
      </c>
      <c r="J463" s="152"/>
      <c r="K463" s="162" t="e">
        <f t="shared" si="126"/>
        <v>#DIV/0!</v>
      </c>
      <c r="L463" s="153"/>
      <c r="M463" s="163" t="e">
        <f t="shared" si="127"/>
        <v>#DIV/0!</v>
      </c>
      <c r="N463" s="153"/>
      <c r="O463" s="152"/>
      <c r="P463" s="154"/>
      <c r="Q463" s="360"/>
      <c r="R463" s="154"/>
      <c r="S463" s="153"/>
      <c r="T463" s="152"/>
      <c r="U463" s="152"/>
      <c r="V463" s="152"/>
      <c r="W463" s="158"/>
      <c r="X463" s="158"/>
    </row>
    <row r="464" spans="2:24">
      <c r="B464" s="811"/>
      <c r="C464" s="814"/>
      <c r="D464" s="161">
        <v>8</v>
      </c>
      <c r="E464" s="152"/>
      <c r="F464" s="153"/>
      <c r="G464" s="152"/>
      <c r="H464" s="152"/>
      <c r="I464" s="162" t="e">
        <f t="shared" si="125"/>
        <v>#DIV/0!</v>
      </c>
      <c r="J464" s="152"/>
      <c r="K464" s="162" t="e">
        <f t="shared" si="126"/>
        <v>#DIV/0!</v>
      </c>
      <c r="L464" s="153"/>
      <c r="M464" s="163" t="e">
        <f t="shared" si="127"/>
        <v>#DIV/0!</v>
      </c>
      <c r="N464" s="153"/>
      <c r="O464" s="152"/>
      <c r="P464" s="154"/>
      <c r="Q464" s="360"/>
      <c r="R464" s="154"/>
      <c r="S464" s="153"/>
      <c r="T464" s="152"/>
      <c r="U464" s="152"/>
      <c r="V464" s="152"/>
      <c r="W464" s="158"/>
      <c r="X464" s="158"/>
    </row>
    <row r="465" spans="2:24">
      <c r="B465" s="811"/>
      <c r="C465" s="814"/>
      <c r="D465" s="161">
        <v>9</v>
      </c>
      <c r="E465" s="152"/>
      <c r="F465" s="153"/>
      <c r="G465" s="152"/>
      <c r="H465" s="152"/>
      <c r="I465" s="162" t="e">
        <f t="shared" si="125"/>
        <v>#DIV/0!</v>
      </c>
      <c r="J465" s="152"/>
      <c r="K465" s="162" t="e">
        <f t="shared" si="126"/>
        <v>#DIV/0!</v>
      </c>
      <c r="L465" s="153"/>
      <c r="M465" s="163" t="e">
        <f t="shared" si="127"/>
        <v>#DIV/0!</v>
      </c>
      <c r="N465" s="153"/>
      <c r="O465" s="152"/>
      <c r="P465" s="154"/>
      <c r="Q465" s="360"/>
      <c r="R465" s="154"/>
      <c r="S465" s="153"/>
      <c r="T465" s="152"/>
      <c r="U465" s="152"/>
      <c r="V465" s="152"/>
      <c r="W465" s="158"/>
      <c r="X465" s="158"/>
    </row>
    <row r="466" spans="2:24">
      <c r="B466" s="812"/>
      <c r="C466" s="815"/>
      <c r="D466" s="161">
        <v>10</v>
      </c>
      <c r="E466" s="152"/>
      <c r="F466" s="153"/>
      <c r="G466" s="152"/>
      <c r="H466" s="152"/>
      <c r="I466" s="162" t="e">
        <f t="shared" si="125"/>
        <v>#DIV/0!</v>
      </c>
      <c r="J466" s="152"/>
      <c r="K466" s="162" t="e">
        <f t="shared" si="126"/>
        <v>#DIV/0!</v>
      </c>
      <c r="L466" s="153"/>
      <c r="M466" s="163" t="e">
        <f t="shared" si="127"/>
        <v>#DIV/0!</v>
      </c>
      <c r="N466" s="153"/>
      <c r="O466" s="152"/>
      <c r="P466" s="154"/>
      <c r="Q466" s="360"/>
      <c r="R466" s="154"/>
      <c r="S466" s="153"/>
      <c r="T466" s="152"/>
      <c r="U466" s="152"/>
      <c r="V466" s="152"/>
      <c r="W466" s="158"/>
      <c r="X466" s="158"/>
    </row>
    <row r="467" spans="2:24">
      <c r="B467" s="810">
        <f t="shared" si="123"/>
        <v>45976</v>
      </c>
      <c r="C467" s="813" t="str">
        <f t="shared" ref="C467" si="128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5"/>
        <v>#DIV/0!</v>
      </c>
      <c r="J467" s="152"/>
      <c r="K467" s="162" t="e">
        <f t="shared" si="126"/>
        <v>#DIV/0!</v>
      </c>
      <c r="L467" s="153"/>
      <c r="M467" s="163" t="e">
        <f t="shared" si="127"/>
        <v>#DIV/0!</v>
      </c>
      <c r="N467" s="153"/>
      <c r="O467" s="152"/>
      <c r="P467" s="154"/>
      <c r="Q467" s="360"/>
      <c r="R467" s="154"/>
      <c r="S467" s="153"/>
      <c r="T467" s="152"/>
      <c r="U467" s="152"/>
      <c r="V467" s="152"/>
      <c r="W467" s="158"/>
      <c r="X467" s="158"/>
    </row>
    <row r="468" spans="2:24">
      <c r="B468" s="811"/>
      <c r="C468" s="814"/>
      <c r="D468" s="161">
        <v>2</v>
      </c>
      <c r="E468" s="152"/>
      <c r="F468" s="153"/>
      <c r="G468" s="152"/>
      <c r="H468" s="152"/>
      <c r="I468" s="162" t="e">
        <f t="shared" si="125"/>
        <v>#DIV/0!</v>
      </c>
      <c r="J468" s="152"/>
      <c r="K468" s="162" t="e">
        <f t="shared" si="126"/>
        <v>#DIV/0!</v>
      </c>
      <c r="L468" s="153"/>
      <c r="M468" s="163" t="e">
        <f t="shared" si="127"/>
        <v>#DIV/0!</v>
      </c>
      <c r="N468" s="153"/>
      <c r="O468" s="152"/>
      <c r="P468" s="154"/>
      <c r="Q468" s="360"/>
      <c r="R468" s="154"/>
      <c r="S468" s="153"/>
      <c r="T468" s="152"/>
      <c r="U468" s="152"/>
      <c r="V468" s="152"/>
      <c r="W468" s="158"/>
      <c r="X468" s="158"/>
    </row>
    <row r="469" spans="2:24">
      <c r="B469" s="811"/>
      <c r="C469" s="814"/>
      <c r="D469" s="161">
        <v>3</v>
      </c>
      <c r="E469" s="152"/>
      <c r="F469" s="153"/>
      <c r="G469" s="152"/>
      <c r="H469" s="152"/>
      <c r="I469" s="162" t="e">
        <f t="shared" si="125"/>
        <v>#DIV/0!</v>
      </c>
      <c r="J469" s="152"/>
      <c r="K469" s="162" t="e">
        <f t="shared" si="126"/>
        <v>#DIV/0!</v>
      </c>
      <c r="L469" s="153"/>
      <c r="M469" s="163" t="e">
        <f t="shared" si="127"/>
        <v>#DIV/0!</v>
      </c>
      <c r="N469" s="153"/>
      <c r="O469" s="152"/>
      <c r="P469" s="154"/>
      <c r="Q469" s="360"/>
      <c r="R469" s="154"/>
      <c r="S469" s="153"/>
      <c r="T469" s="152"/>
      <c r="U469" s="152"/>
      <c r="V469" s="152"/>
      <c r="W469" s="158"/>
      <c r="X469" s="158"/>
    </row>
    <row r="470" spans="2:24">
      <c r="B470" s="811"/>
      <c r="C470" s="814"/>
      <c r="D470" s="161">
        <v>4</v>
      </c>
      <c r="E470" s="152"/>
      <c r="F470" s="153"/>
      <c r="G470" s="152"/>
      <c r="H470" s="152"/>
      <c r="I470" s="162" t="e">
        <f t="shared" si="125"/>
        <v>#DIV/0!</v>
      </c>
      <c r="J470" s="152"/>
      <c r="K470" s="162" t="e">
        <f t="shared" si="126"/>
        <v>#DIV/0!</v>
      </c>
      <c r="L470" s="153"/>
      <c r="M470" s="163" t="e">
        <f t="shared" si="127"/>
        <v>#DIV/0!</v>
      </c>
      <c r="N470" s="153"/>
      <c r="O470" s="152"/>
      <c r="P470" s="154"/>
      <c r="Q470" s="360"/>
      <c r="R470" s="154"/>
      <c r="S470" s="153"/>
      <c r="T470" s="152"/>
      <c r="U470" s="152"/>
      <c r="V470" s="152"/>
      <c r="W470" s="158"/>
      <c r="X470" s="158"/>
    </row>
    <row r="471" spans="2:24">
      <c r="B471" s="811"/>
      <c r="C471" s="814"/>
      <c r="D471" s="161">
        <v>5</v>
      </c>
      <c r="E471" s="152"/>
      <c r="F471" s="153"/>
      <c r="G471" s="152"/>
      <c r="H471" s="152"/>
      <c r="I471" s="162" t="e">
        <f t="shared" si="125"/>
        <v>#DIV/0!</v>
      </c>
      <c r="J471" s="152"/>
      <c r="K471" s="162" t="e">
        <f t="shared" si="126"/>
        <v>#DIV/0!</v>
      </c>
      <c r="L471" s="153"/>
      <c r="M471" s="163" t="e">
        <f t="shared" si="127"/>
        <v>#DIV/0!</v>
      </c>
      <c r="N471" s="153"/>
      <c r="O471" s="152"/>
      <c r="P471" s="154"/>
      <c r="Q471" s="360"/>
      <c r="R471" s="154"/>
      <c r="S471" s="153"/>
      <c r="T471" s="152"/>
      <c r="U471" s="152"/>
      <c r="V471" s="152"/>
      <c r="W471" s="158"/>
      <c r="X471" s="158"/>
    </row>
    <row r="472" spans="2:24">
      <c r="B472" s="811"/>
      <c r="C472" s="814"/>
      <c r="D472" s="161">
        <v>6</v>
      </c>
      <c r="E472" s="152"/>
      <c r="F472" s="153"/>
      <c r="G472" s="152"/>
      <c r="H472" s="152"/>
      <c r="I472" s="162" t="e">
        <f t="shared" si="125"/>
        <v>#DIV/0!</v>
      </c>
      <c r="J472" s="152"/>
      <c r="K472" s="162" t="e">
        <f t="shared" si="126"/>
        <v>#DIV/0!</v>
      </c>
      <c r="L472" s="153"/>
      <c r="M472" s="163" t="e">
        <f t="shared" si="127"/>
        <v>#DIV/0!</v>
      </c>
      <c r="N472" s="153"/>
      <c r="O472" s="152"/>
      <c r="P472" s="154"/>
      <c r="Q472" s="360"/>
      <c r="R472" s="154"/>
      <c r="S472" s="153"/>
      <c r="T472" s="152"/>
      <c r="U472" s="152"/>
      <c r="V472" s="152"/>
      <c r="W472" s="158"/>
      <c r="X472" s="158"/>
    </row>
    <row r="473" spans="2:24">
      <c r="B473" s="811"/>
      <c r="C473" s="814"/>
      <c r="D473" s="161">
        <v>7</v>
      </c>
      <c r="E473" s="152"/>
      <c r="F473" s="153"/>
      <c r="G473" s="152"/>
      <c r="H473" s="152"/>
      <c r="I473" s="162" t="e">
        <f t="shared" si="125"/>
        <v>#DIV/0!</v>
      </c>
      <c r="J473" s="152"/>
      <c r="K473" s="162" t="e">
        <f t="shared" si="126"/>
        <v>#DIV/0!</v>
      </c>
      <c r="L473" s="153"/>
      <c r="M473" s="163" t="e">
        <f t="shared" si="127"/>
        <v>#DIV/0!</v>
      </c>
      <c r="N473" s="153"/>
      <c r="O473" s="152"/>
      <c r="P473" s="154"/>
      <c r="Q473" s="360"/>
      <c r="R473" s="154"/>
      <c r="S473" s="153"/>
      <c r="T473" s="152"/>
      <c r="U473" s="152"/>
      <c r="V473" s="152"/>
      <c r="W473" s="158"/>
      <c r="X473" s="158"/>
    </row>
    <row r="474" spans="2:24">
      <c r="B474" s="811"/>
      <c r="C474" s="814"/>
      <c r="D474" s="161">
        <v>8</v>
      </c>
      <c r="E474" s="152"/>
      <c r="F474" s="153"/>
      <c r="G474" s="152"/>
      <c r="H474" s="152"/>
      <c r="I474" s="162" t="e">
        <f t="shared" si="125"/>
        <v>#DIV/0!</v>
      </c>
      <c r="J474" s="152"/>
      <c r="K474" s="162" t="e">
        <f t="shared" si="126"/>
        <v>#DIV/0!</v>
      </c>
      <c r="L474" s="153"/>
      <c r="M474" s="163" t="e">
        <f t="shared" si="127"/>
        <v>#DIV/0!</v>
      </c>
      <c r="N474" s="153"/>
      <c r="O474" s="152"/>
      <c r="P474" s="154"/>
      <c r="Q474" s="360"/>
      <c r="R474" s="154"/>
      <c r="S474" s="153"/>
      <c r="T474" s="152"/>
      <c r="U474" s="152"/>
      <c r="V474" s="152"/>
      <c r="W474" s="158"/>
      <c r="X474" s="158"/>
    </row>
    <row r="475" spans="2:24">
      <c r="B475" s="811"/>
      <c r="C475" s="814"/>
      <c r="D475" s="161">
        <v>9</v>
      </c>
      <c r="E475" s="152"/>
      <c r="F475" s="153"/>
      <c r="G475" s="152"/>
      <c r="H475" s="152"/>
      <c r="I475" s="162" t="e">
        <f t="shared" si="125"/>
        <v>#DIV/0!</v>
      </c>
      <c r="J475" s="152"/>
      <c r="K475" s="162" t="e">
        <f t="shared" si="126"/>
        <v>#DIV/0!</v>
      </c>
      <c r="L475" s="153"/>
      <c r="M475" s="163" t="e">
        <f t="shared" si="127"/>
        <v>#DIV/0!</v>
      </c>
      <c r="N475" s="153"/>
      <c r="O475" s="152"/>
      <c r="P475" s="154"/>
      <c r="Q475" s="360"/>
      <c r="R475" s="154"/>
      <c r="S475" s="153"/>
      <c r="T475" s="152"/>
      <c r="U475" s="152"/>
      <c r="V475" s="152"/>
      <c r="W475" s="158"/>
      <c r="X475" s="158"/>
    </row>
    <row r="476" spans="2:24">
      <c r="B476" s="812"/>
      <c r="C476" s="815"/>
      <c r="D476" s="161">
        <v>10</v>
      </c>
      <c r="E476" s="152"/>
      <c r="F476" s="153"/>
      <c r="G476" s="152"/>
      <c r="H476" s="152"/>
      <c r="I476" s="162" t="e">
        <f t="shared" si="125"/>
        <v>#DIV/0!</v>
      </c>
      <c r="J476" s="152"/>
      <c r="K476" s="162" t="e">
        <f t="shared" si="126"/>
        <v>#DIV/0!</v>
      </c>
      <c r="L476" s="153"/>
      <c r="M476" s="163" t="e">
        <f t="shared" si="127"/>
        <v>#DIV/0!</v>
      </c>
      <c r="N476" s="153"/>
      <c r="O476" s="152"/>
      <c r="P476" s="154"/>
      <c r="Q476" s="360"/>
      <c r="R476" s="154"/>
      <c r="S476" s="153"/>
      <c r="T476" s="152"/>
      <c r="U476" s="152"/>
      <c r="V476" s="152"/>
      <c r="W476" s="158"/>
      <c r="X476" s="158"/>
    </row>
    <row r="477" spans="2:24">
      <c r="B477" s="810">
        <f t="shared" ref="B477:B487" si="129">B467+1</f>
        <v>45977</v>
      </c>
      <c r="C477" s="813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31">H477/G477</f>
        <v>#DIV/0!</v>
      </c>
      <c r="J477" s="152"/>
      <c r="K477" s="162" t="e">
        <f t="shared" ref="K477:K496" si="132">J477/G477</f>
        <v>#DIV/0!</v>
      </c>
      <c r="L477" s="153"/>
      <c r="M477" s="163" t="e">
        <f t="shared" ref="M477:M496" si="133">(H477+J477)/G477</f>
        <v>#DIV/0!</v>
      </c>
      <c r="N477" s="153"/>
      <c r="O477" s="152"/>
      <c r="P477" s="154"/>
      <c r="Q477" s="360"/>
      <c r="R477" s="154"/>
      <c r="S477" s="153"/>
      <c r="T477" s="152"/>
      <c r="U477" s="152"/>
      <c r="V477" s="152"/>
      <c r="W477" s="158"/>
      <c r="X477" s="158"/>
    </row>
    <row r="478" spans="2:24">
      <c r="B478" s="811"/>
      <c r="C478" s="814"/>
      <c r="D478" s="161">
        <v>2</v>
      </c>
      <c r="E478" s="152"/>
      <c r="F478" s="153"/>
      <c r="G478" s="152"/>
      <c r="H478" s="152"/>
      <c r="I478" s="162" t="e">
        <f t="shared" si="131"/>
        <v>#DIV/0!</v>
      </c>
      <c r="J478" s="152"/>
      <c r="K478" s="162" t="e">
        <f t="shared" si="132"/>
        <v>#DIV/0!</v>
      </c>
      <c r="L478" s="153"/>
      <c r="M478" s="163" t="e">
        <f t="shared" si="133"/>
        <v>#DIV/0!</v>
      </c>
      <c r="N478" s="153"/>
      <c r="O478" s="152"/>
      <c r="P478" s="154"/>
      <c r="Q478" s="360"/>
      <c r="R478" s="154"/>
      <c r="S478" s="153"/>
      <c r="T478" s="152"/>
      <c r="U478" s="152"/>
      <c r="V478" s="152"/>
      <c r="W478" s="158"/>
      <c r="X478" s="158"/>
    </row>
    <row r="479" spans="2:24">
      <c r="B479" s="811"/>
      <c r="C479" s="814"/>
      <c r="D479" s="161">
        <v>3</v>
      </c>
      <c r="E479" s="152"/>
      <c r="F479" s="153"/>
      <c r="G479" s="152"/>
      <c r="H479" s="152"/>
      <c r="I479" s="162" t="e">
        <f t="shared" si="131"/>
        <v>#DIV/0!</v>
      </c>
      <c r="J479" s="152"/>
      <c r="K479" s="162" t="e">
        <f t="shared" si="132"/>
        <v>#DIV/0!</v>
      </c>
      <c r="L479" s="153"/>
      <c r="M479" s="163" t="e">
        <f t="shared" si="133"/>
        <v>#DIV/0!</v>
      </c>
      <c r="N479" s="153"/>
      <c r="O479" s="152"/>
      <c r="P479" s="154"/>
      <c r="Q479" s="360"/>
      <c r="R479" s="154"/>
      <c r="S479" s="153"/>
      <c r="T479" s="152"/>
      <c r="U479" s="152"/>
      <c r="V479" s="152"/>
      <c r="W479" s="158"/>
      <c r="X479" s="158"/>
    </row>
    <row r="480" spans="2:24">
      <c r="B480" s="811"/>
      <c r="C480" s="814"/>
      <c r="D480" s="161">
        <v>4</v>
      </c>
      <c r="E480" s="152"/>
      <c r="F480" s="153"/>
      <c r="G480" s="152"/>
      <c r="H480" s="152"/>
      <c r="I480" s="162" t="e">
        <f t="shared" si="131"/>
        <v>#DIV/0!</v>
      </c>
      <c r="J480" s="152"/>
      <c r="K480" s="162" t="e">
        <f t="shared" si="132"/>
        <v>#DIV/0!</v>
      </c>
      <c r="L480" s="153"/>
      <c r="M480" s="163" t="e">
        <f t="shared" si="133"/>
        <v>#DIV/0!</v>
      </c>
      <c r="N480" s="153"/>
      <c r="O480" s="152"/>
      <c r="P480" s="154"/>
      <c r="Q480" s="360"/>
      <c r="R480" s="154"/>
      <c r="S480" s="153"/>
      <c r="T480" s="152"/>
      <c r="U480" s="152"/>
      <c r="V480" s="152"/>
      <c r="W480" s="158"/>
      <c r="X480" s="158"/>
    </row>
    <row r="481" spans="2:24">
      <c r="B481" s="811"/>
      <c r="C481" s="814"/>
      <c r="D481" s="161">
        <v>5</v>
      </c>
      <c r="E481" s="152"/>
      <c r="F481" s="153"/>
      <c r="G481" s="152"/>
      <c r="H481" s="152"/>
      <c r="I481" s="162" t="e">
        <f t="shared" si="131"/>
        <v>#DIV/0!</v>
      </c>
      <c r="J481" s="152"/>
      <c r="K481" s="162" t="e">
        <f t="shared" si="132"/>
        <v>#DIV/0!</v>
      </c>
      <c r="L481" s="153"/>
      <c r="M481" s="163" t="e">
        <f t="shared" si="133"/>
        <v>#DIV/0!</v>
      </c>
      <c r="N481" s="153"/>
      <c r="O481" s="152"/>
      <c r="P481" s="154"/>
      <c r="Q481" s="360"/>
      <c r="R481" s="154"/>
      <c r="S481" s="153"/>
      <c r="T481" s="152"/>
      <c r="U481" s="152"/>
      <c r="V481" s="152"/>
      <c r="W481" s="158"/>
      <c r="X481" s="158"/>
    </row>
    <row r="482" spans="2:24">
      <c r="B482" s="811"/>
      <c r="C482" s="814"/>
      <c r="D482" s="161">
        <v>6</v>
      </c>
      <c r="E482" s="152"/>
      <c r="F482" s="153"/>
      <c r="G482" s="152"/>
      <c r="H482" s="152"/>
      <c r="I482" s="162" t="e">
        <f t="shared" si="131"/>
        <v>#DIV/0!</v>
      </c>
      <c r="J482" s="152"/>
      <c r="K482" s="162" t="e">
        <f t="shared" si="132"/>
        <v>#DIV/0!</v>
      </c>
      <c r="L482" s="153"/>
      <c r="M482" s="163" t="e">
        <f t="shared" si="133"/>
        <v>#DIV/0!</v>
      </c>
      <c r="N482" s="153"/>
      <c r="O482" s="152"/>
      <c r="P482" s="154"/>
      <c r="Q482" s="360"/>
      <c r="R482" s="154"/>
      <c r="S482" s="153"/>
      <c r="T482" s="152"/>
      <c r="U482" s="152"/>
      <c r="V482" s="152"/>
      <c r="W482" s="158"/>
      <c r="X482" s="158"/>
    </row>
    <row r="483" spans="2:24">
      <c r="B483" s="811"/>
      <c r="C483" s="814"/>
      <c r="D483" s="161">
        <v>7</v>
      </c>
      <c r="E483" s="152"/>
      <c r="F483" s="153"/>
      <c r="G483" s="152"/>
      <c r="H483" s="152"/>
      <c r="I483" s="162" t="e">
        <f t="shared" si="131"/>
        <v>#DIV/0!</v>
      </c>
      <c r="J483" s="152"/>
      <c r="K483" s="162" t="e">
        <f t="shared" si="132"/>
        <v>#DIV/0!</v>
      </c>
      <c r="L483" s="153"/>
      <c r="M483" s="163" t="e">
        <f t="shared" si="133"/>
        <v>#DIV/0!</v>
      </c>
      <c r="N483" s="153"/>
      <c r="O483" s="152"/>
      <c r="P483" s="154"/>
      <c r="Q483" s="360"/>
      <c r="R483" s="154"/>
      <c r="S483" s="153"/>
      <c r="T483" s="152"/>
      <c r="U483" s="152"/>
      <c r="V483" s="152"/>
      <c r="W483" s="158"/>
      <c r="X483" s="158"/>
    </row>
    <row r="484" spans="2:24">
      <c r="B484" s="811"/>
      <c r="C484" s="814"/>
      <c r="D484" s="161">
        <v>8</v>
      </c>
      <c r="E484" s="152"/>
      <c r="F484" s="153"/>
      <c r="G484" s="152"/>
      <c r="H484" s="152"/>
      <c r="I484" s="162" t="e">
        <f t="shared" si="131"/>
        <v>#DIV/0!</v>
      </c>
      <c r="J484" s="152"/>
      <c r="K484" s="162" t="e">
        <f t="shared" si="132"/>
        <v>#DIV/0!</v>
      </c>
      <c r="L484" s="153"/>
      <c r="M484" s="163" t="e">
        <f t="shared" si="133"/>
        <v>#DIV/0!</v>
      </c>
      <c r="N484" s="153"/>
      <c r="O484" s="152"/>
      <c r="P484" s="154"/>
      <c r="Q484" s="360"/>
      <c r="R484" s="154"/>
      <c r="S484" s="153"/>
      <c r="T484" s="152"/>
      <c r="U484" s="152"/>
      <c r="V484" s="152"/>
      <c r="W484" s="158"/>
      <c r="X484" s="158"/>
    </row>
    <row r="485" spans="2:24">
      <c r="B485" s="811"/>
      <c r="C485" s="814"/>
      <c r="D485" s="161">
        <v>9</v>
      </c>
      <c r="E485" s="152"/>
      <c r="F485" s="153"/>
      <c r="G485" s="152"/>
      <c r="H485" s="152"/>
      <c r="I485" s="162" t="e">
        <f t="shared" si="131"/>
        <v>#DIV/0!</v>
      </c>
      <c r="J485" s="152"/>
      <c r="K485" s="162" t="e">
        <f t="shared" si="132"/>
        <v>#DIV/0!</v>
      </c>
      <c r="L485" s="153"/>
      <c r="M485" s="163" t="e">
        <f t="shared" si="133"/>
        <v>#DIV/0!</v>
      </c>
      <c r="N485" s="153"/>
      <c r="O485" s="152"/>
      <c r="P485" s="154"/>
      <c r="Q485" s="360"/>
      <c r="R485" s="154"/>
      <c r="S485" s="153"/>
      <c r="T485" s="152"/>
      <c r="U485" s="152"/>
      <c r="V485" s="152"/>
      <c r="W485" s="158"/>
      <c r="X485" s="158"/>
    </row>
    <row r="486" spans="2:24">
      <c r="B486" s="812"/>
      <c r="C486" s="815"/>
      <c r="D486" s="161">
        <v>10</v>
      </c>
      <c r="E486" s="152"/>
      <c r="F486" s="153"/>
      <c r="G486" s="152"/>
      <c r="H486" s="152"/>
      <c r="I486" s="162" t="e">
        <f t="shared" si="131"/>
        <v>#DIV/0!</v>
      </c>
      <c r="J486" s="152"/>
      <c r="K486" s="162" t="e">
        <f t="shared" si="132"/>
        <v>#DIV/0!</v>
      </c>
      <c r="L486" s="153"/>
      <c r="M486" s="163" t="e">
        <f t="shared" si="133"/>
        <v>#DIV/0!</v>
      </c>
      <c r="N486" s="153"/>
      <c r="O486" s="152"/>
      <c r="P486" s="154"/>
      <c r="Q486" s="360"/>
      <c r="R486" s="154"/>
      <c r="S486" s="153"/>
      <c r="T486" s="152"/>
      <c r="U486" s="152"/>
      <c r="V486" s="152"/>
      <c r="W486" s="158"/>
      <c r="X486" s="158"/>
    </row>
    <row r="487" spans="2:24">
      <c r="B487" s="810">
        <f t="shared" si="129"/>
        <v>45978</v>
      </c>
      <c r="C487" s="813" t="str">
        <f t="shared" ref="C487" si="134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31"/>
        <v>#DIV/0!</v>
      </c>
      <c r="J487" s="152"/>
      <c r="K487" s="162" t="e">
        <f t="shared" si="132"/>
        <v>#DIV/0!</v>
      </c>
      <c r="L487" s="153"/>
      <c r="M487" s="163" t="e">
        <f t="shared" si="133"/>
        <v>#DIV/0!</v>
      </c>
      <c r="N487" s="153"/>
      <c r="O487" s="152"/>
      <c r="P487" s="154"/>
      <c r="Q487" s="360"/>
      <c r="R487" s="154"/>
      <c r="S487" s="153"/>
      <c r="T487" s="152"/>
      <c r="U487" s="152"/>
      <c r="V487" s="152"/>
      <c r="W487" s="158"/>
      <c r="X487" s="158"/>
    </row>
    <row r="488" spans="2:24">
      <c r="B488" s="811"/>
      <c r="C488" s="814"/>
      <c r="D488" s="161">
        <v>2</v>
      </c>
      <c r="E488" s="152"/>
      <c r="F488" s="153"/>
      <c r="G488" s="152"/>
      <c r="H488" s="152"/>
      <c r="I488" s="162" t="e">
        <f t="shared" si="131"/>
        <v>#DIV/0!</v>
      </c>
      <c r="J488" s="152"/>
      <c r="K488" s="162" t="e">
        <f t="shared" si="132"/>
        <v>#DIV/0!</v>
      </c>
      <c r="L488" s="153"/>
      <c r="M488" s="163" t="e">
        <f t="shared" si="133"/>
        <v>#DIV/0!</v>
      </c>
      <c r="N488" s="153"/>
      <c r="O488" s="152"/>
      <c r="P488" s="154"/>
      <c r="Q488" s="360"/>
      <c r="R488" s="154"/>
      <c r="S488" s="153"/>
      <c r="T488" s="152"/>
      <c r="U488" s="152"/>
      <c r="V488" s="152"/>
      <c r="W488" s="158"/>
      <c r="X488" s="158"/>
    </row>
    <row r="489" spans="2:24">
      <c r="B489" s="811"/>
      <c r="C489" s="814"/>
      <c r="D489" s="161">
        <v>3</v>
      </c>
      <c r="E489" s="152"/>
      <c r="F489" s="153"/>
      <c r="G489" s="152"/>
      <c r="H489" s="152"/>
      <c r="I489" s="162" t="e">
        <f t="shared" si="131"/>
        <v>#DIV/0!</v>
      </c>
      <c r="J489" s="152"/>
      <c r="K489" s="162" t="e">
        <f t="shared" si="132"/>
        <v>#DIV/0!</v>
      </c>
      <c r="L489" s="153"/>
      <c r="M489" s="163" t="e">
        <f t="shared" si="133"/>
        <v>#DIV/0!</v>
      </c>
      <c r="N489" s="153"/>
      <c r="O489" s="152"/>
      <c r="P489" s="154"/>
      <c r="Q489" s="360"/>
      <c r="R489" s="154"/>
      <c r="S489" s="153"/>
      <c r="T489" s="152"/>
      <c r="U489" s="152"/>
      <c r="V489" s="152"/>
      <c r="W489" s="158"/>
      <c r="X489" s="158"/>
    </row>
    <row r="490" spans="2:24">
      <c r="B490" s="811"/>
      <c r="C490" s="814"/>
      <c r="D490" s="161">
        <v>4</v>
      </c>
      <c r="E490" s="152"/>
      <c r="F490" s="153"/>
      <c r="G490" s="152"/>
      <c r="H490" s="152"/>
      <c r="I490" s="162" t="e">
        <f t="shared" si="131"/>
        <v>#DIV/0!</v>
      </c>
      <c r="J490" s="152"/>
      <c r="K490" s="162" t="e">
        <f t="shared" si="132"/>
        <v>#DIV/0!</v>
      </c>
      <c r="L490" s="153"/>
      <c r="M490" s="163" t="e">
        <f t="shared" si="133"/>
        <v>#DIV/0!</v>
      </c>
      <c r="N490" s="153"/>
      <c r="O490" s="152"/>
      <c r="P490" s="154"/>
      <c r="Q490" s="360"/>
      <c r="R490" s="154"/>
      <c r="S490" s="153"/>
      <c r="T490" s="152"/>
      <c r="U490" s="152"/>
      <c r="V490" s="152"/>
      <c r="W490" s="158"/>
      <c r="X490" s="158"/>
    </row>
    <row r="491" spans="2:24">
      <c r="B491" s="811"/>
      <c r="C491" s="814"/>
      <c r="D491" s="161">
        <v>5</v>
      </c>
      <c r="E491" s="152"/>
      <c r="F491" s="153"/>
      <c r="G491" s="152"/>
      <c r="H491" s="152"/>
      <c r="I491" s="162" t="e">
        <f t="shared" si="131"/>
        <v>#DIV/0!</v>
      </c>
      <c r="J491" s="152"/>
      <c r="K491" s="162" t="e">
        <f t="shared" si="132"/>
        <v>#DIV/0!</v>
      </c>
      <c r="L491" s="153"/>
      <c r="M491" s="163" t="e">
        <f t="shared" si="133"/>
        <v>#DIV/0!</v>
      </c>
      <c r="N491" s="153"/>
      <c r="O491" s="152"/>
      <c r="P491" s="154"/>
      <c r="Q491" s="360"/>
      <c r="R491" s="154"/>
      <c r="S491" s="153"/>
      <c r="T491" s="152"/>
      <c r="U491" s="152"/>
      <c r="V491" s="152"/>
      <c r="W491" s="158"/>
      <c r="X491" s="158"/>
    </row>
    <row r="492" spans="2:24">
      <c r="B492" s="811"/>
      <c r="C492" s="814"/>
      <c r="D492" s="161">
        <v>6</v>
      </c>
      <c r="E492" s="152"/>
      <c r="F492" s="153"/>
      <c r="G492" s="152"/>
      <c r="H492" s="152"/>
      <c r="I492" s="162" t="e">
        <f t="shared" si="131"/>
        <v>#DIV/0!</v>
      </c>
      <c r="J492" s="152"/>
      <c r="K492" s="162" t="e">
        <f t="shared" si="132"/>
        <v>#DIV/0!</v>
      </c>
      <c r="L492" s="153"/>
      <c r="M492" s="163" t="e">
        <f t="shared" si="133"/>
        <v>#DIV/0!</v>
      </c>
      <c r="N492" s="153"/>
      <c r="O492" s="152"/>
      <c r="P492" s="154"/>
      <c r="Q492" s="360"/>
      <c r="R492" s="154"/>
      <c r="S492" s="153"/>
      <c r="T492" s="152"/>
      <c r="U492" s="152"/>
      <c r="V492" s="152"/>
      <c r="W492" s="158"/>
      <c r="X492" s="158"/>
    </row>
    <row r="493" spans="2:24">
      <c r="B493" s="811"/>
      <c r="C493" s="814"/>
      <c r="D493" s="161">
        <v>7</v>
      </c>
      <c r="E493" s="152"/>
      <c r="F493" s="153"/>
      <c r="G493" s="152"/>
      <c r="H493" s="152"/>
      <c r="I493" s="162" t="e">
        <f t="shared" si="131"/>
        <v>#DIV/0!</v>
      </c>
      <c r="J493" s="152"/>
      <c r="K493" s="162" t="e">
        <f t="shared" si="132"/>
        <v>#DIV/0!</v>
      </c>
      <c r="L493" s="153"/>
      <c r="M493" s="163" t="e">
        <f t="shared" si="133"/>
        <v>#DIV/0!</v>
      </c>
      <c r="N493" s="153"/>
      <c r="O493" s="152"/>
      <c r="P493" s="154"/>
      <c r="Q493" s="360"/>
      <c r="R493" s="154"/>
      <c r="S493" s="153"/>
      <c r="T493" s="152"/>
      <c r="U493" s="152"/>
      <c r="V493" s="152"/>
      <c r="W493" s="158"/>
      <c r="X493" s="158"/>
    </row>
    <row r="494" spans="2:24">
      <c r="B494" s="811"/>
      <c r="C494" s="814"/>
      <c r="D494" s="161">
        <v>8</v>
      </c>
      <c r="E494" s="152"/>
      <c r="F494" s="153"/>
      <c r="G494" s="152"/>
      <c r="H494" s="152"/>
      <c r="I494" s="162" t="e">
        <f t="shared" si="131"/>
        <v>#DIV/0!</v>
      </c>
      <c r="J494" s="152"/>
      <c r="K494" s="162" t="e">
        <f t="shared" si="132"/>
        <v>#DIV/0!</v>
      </c>
      <c r="L494" s="153"/>
      <c r="M494" s="163" t="e">
        <f t="shared" si="133"/>
        <v>#DIV/0!</v>
      </c>
      <c r="N494" s="153"/>
      <c r="O494" s="152"/>
      <c r="P494" s="154"/>
      <c r="Q494" s="360"/>
      <c r="R494" s="154"/>
      <c r="S494" s="153"/>
      <c r="T494" s="152"/>
      <c r="U494" s="152"/>
      <c r="V494" s="152"/>
      <c r="W494" s="158"/>
      <c r="X494" s="158"/>
    </row>
    <row r="495" spans="2:24">
      <c r="B495" s="811"/>
      <c r="C495" s="814"/>
      <c r="D495" s="161">
        <v>9</v>
      </c>
      <c r="E495" s="152"/>
      <c r="F495" s="153"/>
      <c r="G495" s="152"/>
      <c r="H495" s="152"/>
      <c r="I495" s="162" t="e">
        <f t="shared" si="131"/>
        <v>#DIV/0!</v>
      </c>
      <c r="J495" s="152"/>
      <c r="K495" s="162" t="e">
        <f t="shared" si="132"/>
        <v>#DIV/0!</v>
      </c>
      <c r="L495" s="153"/>
      <c r="M495" s="163" t="e">
        <f t="shared" si="133"/>
        <v>#DIV/0!</v>
      </c>
      <c r="N495" s="153"/>
      <c r="O495" s="152"/>
      <c r="P495" s="154"/>
      <c r="Q495" s="360"/>
      <c r="R495" s="154"/>
      <c r="S495" s="153"/>
      <c r="T495" s="152"/>
      <c r="U495" s="152"/>
      <c r="V495" s="152"/>
      <c r="W495" s="158"/>
      <c r="X495" s="158"/>
    </row>
    <row r="496" spans="2:24">
      <c r="B496" s="812"/>
      <c r="C496" s="815"/>
      <c r="D496" s="161">
        <v>10</v>
      </c>
      <c r="E496" s="152"/>
      <c r="F496" s="153"/>
      <c r="G496" s="152"/>
      <c r="H496" s="152"/>
      <c r="I496" s="162" t="e">
        <f t="shared" si="131"/>
        <v>#DIV/0!</v>
      </c>
      <c r="J496" s="152"/>
      <c r="K496" s="162" t="e">
        <f t="shared" si="132"/>
        <v>#DIV/0!</v>
      </c>
      <c r="L496" s="153"/>
      <c r="M496" s="163" t="e">
        <f t="shared" si="133"/>
        <v>#DIV/0!</v>
      </c>
      <c r="N496" s="153"/>
      <c r="O496" s="152"/>
      <c r="P496" s="154"/>
      <c r="Q496" s="360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321" activePane="bottomRight" state="frozen"/>
      <selection pane="bottomRight" activeCell="D17" sqref="D17:X32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20" t="s">
        <v>722</v>
      </c>
      <c r="C2" s="821"/>
      <c r="D2" s="821"/>
      <c r="E2" s="821"/>
      <c r="F2" s="821"/>
      <c r="G2" s="821"/>
      <c r="H2" s="821"/>
      <c r="I2" s="821"/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22" t="s">
        <v>77</v>
      </c>
      <c r="C3" s="823"/>
      <c r="D3" s="819" t="s">
        <v>631</v>
      </c>
      <c r="E3" s="819"/>
      <c r="F3" s="819"/>
      <c r="G3" s="819" t="s">
        <v>632</v>
      </c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819"/>
      <c r="S3" s="819"/>
      <c r="T3" s="819" t="s">
        <v>633</v>
      </c>
      <c r="U3" s="840" t="s">
        <v>634</v>
      </c>
      <c r="V3" s="831" t="s">
        <v>635</v>
      </c>
      <c r="W3" s="831" t="s">
        <v>636</v>
      </c>
      <c r="X3" s="843" t="s">
        <v>637</v>
      </c>
      <c r="Z3" s="819" t="s">
        <v>638</v>
      </c>
      <c r="AA3" s="819"/>
      <c r="AB3" s="819"/>
      <c r="AC3" s="819"/>
      <c r="AD3" s="819"/>
      <c r="AE3" s="819"/>
      <c r="AF3" s="819"/>
      <c r="AG3" s="819"/>
      <c r="AH3" s="819"/>
    </row>
    <row r="4" spans="2:36" ht="17.100000000000001" customHeight="1">
      <c r="B4" s="824"/>
      <c r="C4" s="825"/>
      <c r="D4" s="846" t="s">
        <v>639</v>
      </c>
      <c r="E4" s="819" t="s">
        <v>640</v>
      </c>
      <c r="F4" s="819"/>
      <c r="G4" s="819" t="s">
        <v>641</v>
      </c>
      <c r="H4" s="819"/>
      <c r="I4" s="819"/>
      <c r="J4" s="819"/>
      <c r="K4" s="819"/>
      <c r="L4" s="819"/>
      <c r="M4" s="819"/>
      <c r="N4" s="819"/>
      <c r="O4" s="819" t="s">
        <v>642</v>
      </c>
      <c r="P4" s="819"/>
      <c r="Q4" s="819"/>
      <c r="R4" s="819"/>
      <c r="S4" s="819"/>
      <c r="T4" s="819"/>
      <c r="U4" s="841"/>
      <c r="V4" s="832"/>
      <c r="W4" s="832"/>
      <c r="X4" s="843"/>
      <c r="Z4" s="819"/>
      <c r="AA4" s="819"/>
      <c r="AB4" s="819"/>
      <c r="AC4" s="819"/>
      <c r="AD4" s="819"/>
      <c r="AE4" s="819"/>
      <c r="AF4" s="819"/>
      <c r="AG4" s="819"/>
      <c r="AH4" s="819"/>
    </row>
    <row r="5" spans="2:36" ht="17.100000000000001" customHeight="1">
      <c r="B5" s="824"/>
      <c r="C5" s="825"/>
      <c r="D5" s="846"/>
      <c r="E5" s="846" t="s">
        <v>643</v>
      </c>
      <c r="F5" s="843" t="s">
        <v>723</v>
      </c>
      <c r="G5" s="847" t="s">
        <v>645</v>
      </c>
      <c r="H5" s="847"/>
      <c r="I5" s="847"/>
      <c r="J5" s="847"/>
      <c r="K5" s="847"/>
      <c r="L5" s="847"/>
      <c r="M5" s="847"/>
      <c r="N5" s="847"/>
      <c r="O5" s="816" t="s">
        <v>646</v>
      </c>
      <c r="P5" s="817"/>
      <c r="Q5" s="818"/>
      <c r="R5" s="847" t="s">
        <v>647</v>
      </c>
      <c r="S5" s="847"/>
      <c r="T5" s="819"/>
      <c r="U5" s="841"/>
      <c r="V5" s="832"/>
      <c r="W5" s="832"/>
      <c r="X5" s="843"/>
      <c r="Z5" s="819"/>
      <c r="AA5" s="819"/>
      <c r="AB5" s="819"/>
      <c r="AC5" s="819"/>
      <c r="AD5" s="819"/>
      <c r="AE5" s="819"/>
      <c r="AF5" s="819"/>
      <c r="AG5" s="819"/>
      <c r="AH5" s="819"/>
    </row>
    <row r="6" spans="2:36" ht="38.450000000000003" customHeight="1">
      <c r="B6" s="826"/>
      <c r="C6" s="827"/>
      <c r="D6" s="846"/>
      <c r="E6" s="846"/>
      <c r="F6" s="843"/>
      <c r="G6" s="159" t="s">
        <v>648</v>
      </c>
      <c r="H6" s="159" t="s">
        <v>649</v>
      </c>
      <c r="I6" s="159" t="s">
        <v>650</v>
      </c>
      <c r="J6" s="159" t="s">
        <v>651</v>
      </c>
      <c r="K6" s="159" t="s">
        <v>652</v>
      </c>
      <c r="L6" s="159" t="s">
        <v>653</v>
      </c>
      <c r="M6" s="159" t="s">
        <v>654</v>
      </c>
      <c r="N6" s="159" t="s">
        <v>655</v>
      </c>
      <c r="O6" s="160" t="s">
        <v>656</v>
      </c>
      <c r="P6" s="160" t="s">
        <v>657</v>
      </c>
      <c r="Q6" s="159" t="s">
        <v>658</v>
      </c>
      <c r="R6" s="160" t="s">
        <v>656</v>
      </c>
      <c r="S6" s="160" t="s">
        <v>657</v>
      </c>
      <c r="T6" s="819"/>
      <c r="U6" s="842"/>
      <c r="V6" s="833"/>
      <c r="W6" s="833"/>
      <c r="X6" s="843"/>
      <c r="Z6" s="179" t="s">
        <v>659</v>
      </c>
      <c r="AA6" s="179" t="s">
        <v>660</v>
      </c>
      <c r="AB6" s="171" t="s">
        <v>661</v>
      </c>
      <c r="AC6" s="171" t="s">
        <v>662</v>
      </c>
      <c r="AD6" s="171" t="s">
        <v>428</v>
      </c>
      <c r="AE6" s="171" t="s">
        <v>478</v>
      </c>
      <c r="AF6" s="171" t="s">
        <v>664</v>
      </c>
      <c r="AG6" s="171" t="s">
        <v>490</v>
      </c>
      <c r="AH6" s="171" t="s">
        <v>665</v>
      </c>
      <c r="AJ6" s="264"/>
    </row>
    <row r="7" spans="2:36" ht="16.5" customHeight="1">
      <c r="B7" s="810">
        <v>45930</v>
      </c>
      <c r="C7" s="813" t="str">
        <f t="shared" ref="C7" si="0">CHOOSE(WEEKDAY(B7,2),"一","二","三","四","五","六","日")</f>
        <v>二</v>
      </c>
      <c r="D7" s="161">
        <v>1</v>
      </c>
      <c r="E7" s="152" t="s">
        <v>567</v>
      </c>
      <c r="F7" s="153">
        <v>3773.9999999999955</v>
      </c>
      <c r="G7" s="152">
        <v>58.18</v>
      </c>
      <c r="H7" s="152">
        <v>60.98</v>
      </c>
      <c r="I7" s="163">
        <f t="shared" ref="I7:I70" si="1">H7/G7</f>
        <v>1.0481265039532486</v>
      </c>
      <c r="J7" s="152">
        <v>3.2</v>
      </c>
      <c r="K7" s="163">
        <f t="shared" ref="K7:K70" si="2">J7/G7</f>
        <v>5.5001718803712622E-2</v>
      </c>
      <c r="L7" s="153">
        <v>629</v>
      </c>
      <c r="M7" s="163">
        <f t="shared" ref="M7:M70" si="3">(H7+J7)/G7</f>
        <v>1.103128222756961</v>
      </c>
      <c r="N7" s="153">
        <v>3773.9999999999955</v>
      </c>
      <c r="O7" s="152">
        <v>0</v>
      </c>
      <c r="P7" s="154">
        <v>0</v>
      </c>
      <c r="Q7" s="253">
        <v>0</v>
      </c>
      <c r="R7" s="152">
        <v>5.9999999999999929</v>
      </c>
      <c r="S7" s="154">
        <v>0.10312822275696103</v>
      </c>
      <c r="T7" s="152" t="s">
        <v>724</v>
      </c>
      <c r="U7" s="152" t="s">
        <v>428</v>
      </c>
      <c r="V7" s="152"/>
      <c r="W7" s="158">
        <v>1</v>
      </c>
      <c r="X7" s="158" t="s">
        <v>566</v>
      </c>
      <c r="Y7" s="155" t="s">
        <v>668</v>
      </c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50</v>
      </c>
      <c r="AE7" s="176">
        <f t="shared" si="4"/>
        <v>6</v>
      </c>
      <c r="AF7" s="176">
        <f t="shared" si="4"/>
        <v>14</v>
      </c>
      <c r="AG7" s="176">
        <f t="shared" si="4"/>
        <v>0</v>
      </c>
      <c r="AH7" s="176">
        <f t="shared" si="4"/>
        <v>0</v>
      </c>
    </row>
    <row r="8" spans="2:36">
      <c r="B8" s="844"/>
      <c r="C8" s="814"/>
      <c r="D8" s="161">
        <v>2</v>
      </c>
      <c r="E8" s="152" t="s">
        <v>493</v>
      </c>
      <c r="F8" s="153">
        <v>3286.7813999999944</v>
      </c>
      <c r="G8" s="152">
        <v>498.2</v>
      </c>
      <c r="H8" s="152">
        <v>506.32</v>
      </c>
      <c r="I8" s="163">
        <f t="shared" si="1"/>
        <v>1.016298675230831</v>
      </c>
      <c r="J8" s="152">
        <v>9.1</v>
      </c>
      <c r="K8" s="163">
        <f t="shared" si="2"/>
        <v>1.8265756724207147E-2</v>
      </c>
      <c r="L8" s="153">
        <v>190.87</v>
      </c>
      <c r="M8" s="163">
        <f t="shared" si="3"/>
        <v>1.034564431955038</v>
      </c>
      <c r="N8" s="153">
        <v>3286.7813999999944</v>
      </c>
      <c r="O8" s="152">
        <v>0</v>
      </c>
      <c r="P8" s="154">
        <v>0</v>
      </c>
      <c r="Q8" s="253">
        <v>0</v>
      </c>
      <c r="R8" s="152">
        <v>17.21999999999997</v>
      </c>
      <c r="S8" s="154">
        <v>3.4564431955038076E-2</v>
      </c>
      <c r="T8" s="152" t="s">
        <v>724</v>
      </c>
      <c r="U8" s="152" t="s">
        <v>428</v>
      </c>
      <c r="V8" s="152"/>
      <c r="W8" s="158">
        <v>1</v>
      </c>
      <c r="X8" s="158" t="s">
        <v>492</v>
      </c>
      <c r="Y8" s="180" t="s">
        <v>670</v>
      </c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104935.81909999998</v>
      </c>
      <c r="AE8" s="178">
        <f t="shared" si="5"/>
        <v>13444.141699999991</v>
      </c>
      <c r="AF8" s="178">
        <f t="shared" si="5"/>
        <v>24686.172699999934</v>
      </c>
      <c r="AG8" s="178">
        <f t="shared" si="5"/>
        <v>0</v>
      </c>
      <c r="AH8" s="178">
        <f t="shared" si="5"/>
        <v>0</v>
      </c>
      <c r="AI8" s="239"/>
    </row>
    <row r="9" spans="2:36">
      <c r="B9" s="844"/>
      <c r="C9" s="814"/>
      <c r="D9" s="161">
        <v>3</v>
      </c>
      <c r="E9" s="152" t="s">
        <v>523</v>
      </c>
      <c r="F9" s="153">
        <v>2800.9799999999996</v>
      </c>
      <c r="G9" s="152">
        <v>1225.92</v>
      </c>
      <c r="H9" s="152">
        <v>1247.22</v>
      </c>
      <c r="I9" s="163">
        <f t="shared" si="1"/>
        <v>1.0173747063429914</v>
      </c>
      <c r="J9" s="152">
        <v>40.200000000000003</v>
      </c>
      <c r="K9" s="163">
        <f t="shared" si="2"/>
        <v>3.279169929522318E-2</v>
      </c>
      <c r="L9" s="153">
        <v>51.87</v>
      </c>
      <c r="M9" s="163">
        <f t="shared" si="3"/>
        <v>1.0501664056382145</v>
      </c>
      <c r="N9" s="153">
        <v>3190.0049999999997</v>
      </c>
      <c r="O9" s="152">
        <v>7.5</v>
      </c>
      <c r="P9" s="154">
        <v>6.1178543461237267E-3</v>
      </c>
      <c r="Q9" s="253">
        <v>389.02499999999998</v>
      </c>
      <c r="R9" s="152">
        <v>54</v>
      </c>
      <c r="S9" s="154">
        <v>4.4048551292090836E-2</v>
      </c>
      <c r="T9" s="152" t="s">
        <v>724</v>
      </c>
      <c r="U9" s="152" t="s">
        <v>428</v>
      </c>
      <c r="V9" s="152"/>
      <c r="W9" s="158">
        <v>1</v>
      </c>
      <c r="X9" s="158" t="s">
        <v>346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44"/>
      <c r="C10" s="814"/>
      <c r="D10" s="161">
        <v>4</v>
      </c>
      <c r="E10" s="152" t="s">
        <v>685</v>
      </c>
      <c r="F10" s="153">
        <v>2535.0804999999996</v>
      </c>
      <c r="G10" s="152">
        <v>66.040000000000006</v>
      </c>
      <c r="H10" s="152">
        <v>60.77</v>
      </c>
      <c r="I10" s="163">
        <f t="shared" si="1"/>
        <v>0.92019987886129617</v>
      </c>
      <c r="J10" s="152">
        <v>12.6</v>
      </c>
      <c r="K10" s="163">
        <f t="shared" si="2"/>
        <v>0.19079345850999391</v>
      </c>
      <c r="L10" s="153">
        <v>345.85</v>
      </c>
      <c r="M10" s="163">
        <f t="shared" si="3"/>
        <v>1.1109933373712901</v>
      </c>
      <c r="N10" s="153">
        <v>2535.0804999999996</v>
      </c>
      <c r="O10" s="152">
        <v>0</v>
      </c>
      <c r="P10" s="154">
        <v>0</v>
      </c>
      <c r="Q10" s="253">
        <v>0</v>
      </c>
      <c r="R10" s="152">
        <v>7.3299999999999983</v>
      </c>
      <c r="S10" s="154">
        <v>0.11099333737129009</v>
      </c>
      <c r="T10" s="152" t="s">
        <v>724</v>
      </c>
      <c r="U10" s="152" t="s">
        <v>428</v>
      </c>
      <c r="V10" s="152"/>
      <c r="W10" s="158">
        <v>1</v>
      </c>
      <c r="X10" s="158" t="s">
        <v>212</v>
      </c>
      <c r="Y10" s="155" t="s">
        <v>672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52</v>
      </c>
      <c r="AE10" s="263">
        <f t="shared" si="6"/>
        <v>7</v>
      </c>
      <c r="AF10" s="263">
        <f t="shared" si="6"/>
        <v>11</v>
      </c>
      <c r="AG10" s="263">
        <f t="shared" si="6"/>
        <v>0</v>
      </c>
      <c r="AH10" s="263">
        <f t="shared" si="6"/>
        <v>0</v>
      </c>
      <c r="AI10" s="239"/>
    </row>
    <row r="11" spans="2:36">
      <c r="B11" s="844"/>
      <c r="C11" s="814"/>
      <c r="D11" s="161">
        <v>5</v>
      </c>
      <c r="E11" s="152" t="s">
        <v>507</v>
      </c>
      <c r="F11" s="153">
        <v>2446.512899999987</v>
      </c>
      <c r="G11" s="152">
        <v>5223.99</v>
      </c>
      <c r="H11" s="152">
        <v>5203.8999999999996</v>
      </c>
      <c r="I11" s="163">
        <f t="shared" si="1"/>
        <v>0.99615428054035327</v>
      </c>
      <c r="J11" s="152">
        <v>82.2</v>
      </c>
      <c r="K11" s="163">
        <f t="shared" si="2"/>
        <v>1.5735099033497384E-2</v>
      </c>
      <c r="L11" s="153">
        <v>39.39</v>
      </c>
      <c r="M11" s="163">
        <f t="shared" si="3"/>
        <v>1.0118893795738506</v>
      </c>
      <c r="N11" s="153">
        <v>2446.512899999987</v>
      </c>
      <c r="O11" s="152">
        <v>0</v>
      </c>
      <c r="P11" s="154">
        <v>0</v>
      </c>
      <c r="Q11" s="253">
        <v>0</v>
      </c>
      <c r="R11" s="152">
        <v>62.109999999999673</v>
      </c>
      <c r="S11" s="154">
        <v>1.1889379573850577E-2</v>
      </c>
      <c r="T11" s="152" t="s">
        <v>724</v>
      </c>
      <c r="U11" s="152" t="s">
        <v>487</v>
      </c>
      <c r="V11" s="152" t="s">
        <v>725</v>
      </c>
      <c r="W11" s="158">
        <v>1</v>
      </c>
      <c r="X11" s="158" t="s">
        <v>467</v>
      </c>
      <c r="Y11" s="180" t="s">
        <v>670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94020.937500000015</v>
      </c>
      <c r="AE11" s="178">
        <f t="shared" si="7"/>
        <v>28430.401200000011</v>
      </c>
      <c r="AF11" s="178">
        <f t="shared" si="7"/>
        <v>20346.26089999995</v>
      </c>
      <c r="AG11" s="178">
        <f t="shared" si="7"/>
        <v>0</v>
      </c>
      <c r="AH11" s="178">
        <f t="shared" si="7"/>
        <v>0</v>
      </c>
    </row>
    <row r="12" spans="2:36">
      <c r="B12" s="844"/>
      <c r="C12" s="814"/>
      <c r="D12" s="161">
        <v>6</v>
      </c>
      <c r="E12" s="152" t="s">
        <v>569</v>
      </c>
      <c r="F12" s="153">
        <v>1851.7442000000003</v>
      </c>
      <c r="G12" s="152">
        <v>119.88</v>
      </c>
      <c r="H12" s="152">
        <v>120.07</v>
      </c>
      <c r="I12" s="163">
        <f t="shared" si="1"/>
        <v>1.0015849182515848</v>
      </c>
      <c r="J12" s="152">
        <v>4.84</v>
      </c>
      <c r="K12" s="163">
        <f t="shared" si="2"/>
        <v>4.0373707040373706E-2</v>
      </c>
      <c r="L12" s="153">
        <v>368.14</v>
      </c>
      <c r="M12" s="163">
        <f t="shared" si="3"/>
        <v>1.0419586252919586</v>
      </c>
      <c r="N12" s="153">
        <v>1851.7442000000003</v>
      </c>
      <c r="O12" s="152">
        <v>0</v>
      </c>
      <c r="P12" s="154">
        <v>0</v>
      </c>
      <c r="Q12" s="253">
        <v>0</v>
      </c>
      <c r="R12" s="152">
        <v>5.0300000000000011</v>
      </c>
      <c r="S12" s="154">
        <v>4.1958625291958637E-2</v>
      </c>
      <c r="T12" s="152" t="s">
        <v>724</v>
      </c>
      <c r="U12" s="152" t="s">
        <v>428</v>
      </c>
      <c r="V12" s="152"/>
      <c r="W12" s="158">
        <v>1</v>
      </c>
      <c r="X12" s="158" t="s">
        <v>308</v>
      </c>
      <c r="Y12" s="155"/>
      <c r="Z12" s="176"/>
      <c r="AA12" s="177"/>
      <c r="AB12" s="177"/>
      <c r="AC12" s="176"/>
      <c r="AD12" s="176"/>
      <c r="AE12" s="176"/>
      <c r="AF12" s="176"/>
      <c r="AG12" s="176"/>
      <c r="AH12" s="176"/>
    </row>
    <row r="13" spans="2:36">
      <c r="B13" s="844"/>
      <c r="C13" s="814"/>
      <c r="D13" s="161">
        <v>7</v>
      </c>
      <c r="E13" s="152" t="s">
        <v>495</v>
      </c>
      <c r="F13" s="153">
        <v>1655.2901000000004</v>
      </c>
      <c r="G13" s="152">
        <v>49.09</v>
      </c>
      <c r="H13" s="152">
        <v>48.78</v>
      </c>
      <c r="I13" s="163">
        <f t="shared" si="1"/>
        <v>0.99368506824200442</v>
      </c>
      <c r="J13" s="152">
        <v>2.7</v>
      </c>
      <c r="K13" s="163">
        <f t="shared" si="2"/>
        <v>5.500101853738032E-2</v>
      </c>
      <c r="L13" s="153">
        <v>692.59</v>
      </c>
      <c r="M13" s="163">
        <f t="shared" si="3"/>
        <v>1.0486860867793848</v>
      </c>
      <c r="N13" s="153">
        <v>1655.2901000000004</v>
      </c>
      <c r="O13" s="152">
        <v>0</v>
      </c>
      <c r="P13" s="154">
        <v>0</v>
      </c>
      <c r="Q13" s="253">
        <v>0</v>
      </c>
      <c r="R13" s="152">
        <v>2.3900000000000006</v>
      </c>
      <c r="S13" s="154">
        <v>4.868608677938481E-2</v>
      </c>
      <c r="T13" s="152" t="s">
        <v>724</v>
      </c>
      <c r="U13" s="152" t="s">
        <v>428</v>
      </c>
      <c r="V13" s="152"/>
      <c r="W13" s="158">
        <v>1</v>
      </c>
      <c r="X13" s="158" t="s">
        <v>289</v>
      </c>
      <c r="Y13" s="155" t="s">
        <v>677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8">SUMIF($U$147:$U$216,TRIM(AB6),$W$147:$W$216)</f>
        <v>0</v>
      </c>
      <c r="AC13" s="176">
        <f t="shared" si="8"/>
        <v>0</v>
      </c>
      <c r="AD13" s="176">
        <f t="shared" si="8"/>
        <v>53</v>
      </c>
      <c r="AE13" s="176">
        <f t="shared" si="8"/>
        <v>6</v>
      </c>
      <c r="AF13" s="176">
        <f t="shared" si="8"/>
        <v>11</v>
      </c>
      <c r="AG13" s="176">
        <f t="shared" si="8"/>
        <v>0</v>
      </c>
      <c r="AH13" s="176">
        <f t="shared" si="8"/>
        <v>0</v>
      </c>
    </row>
    <row r="14" spans="2:36">
      <c r="B14" s="844"/>
      <c r="C14" s="814"/>
      <c r="D14" s="161">
        <v>8</v>
      </c>
      <c r="E14" s="152" t="s">
        <v>713</v>
      </c>
      <c r="F14" s="153">
        <v>1377.4878999999989</v>
      </c>
      <c r="G14" s="152">
        <v>356.86</v>
      </c>
      <c r="H14" s="152">
        <v>352.49</v>
      </c>
      <c r="I14" s="163">
        <f t="shared" si="1"/>
        <v>0.98775430140671405</v>
      </c>
      <c r="J14" s="152">
        <v>25.2</v>
      </c>
      <c r="K14" s="163">
        <f t="shared" si="2"/>
        <v>7.0615927814829338E-2</v>
      </c>
      <c r="L14" s="153">
        <v>66.13</v>
      </c>
      <c r="M14" s="163">
        <f t="shared" si="3"/>
        <v>1.0583702292215433</v>
      </c>
      <c r="N14" s="153">
        <v>1377.4878999999989</v>
      </c>
      <c r="O14" s="152">
        <v>0</v>
      </c>
      <c r="P14" s="154">
        <v>0</v>
      </c>
      <c r="Q14" s="253">
        <v>0</v>
      </c>
      <c r="R14" s="152">
        <v>20.829999999999984</v>
      </c>
      <c r="S14" s="154">
        <v>5.8370229221543418E-2</v>
      </c>
      <c r="T14" s="152" t="s">
        <v>724</v>
      </c>
      <c r="U14" s="152" t="s">
        <v>428</v>
      </c>
      <c r="V14" s="152"/>
      <c r="W14" s="158">
        <v>1</v>
      </c>
      <c r="X14" s="158" t="s">
        <v>285</v>
      </c>
      <c r="Y14" s="180" t="s">
        <v>670</v>
      </c>
      <c r="Z14" s="176"/>
      <c r="AA14" s="178">
        <f>SUMIF($U$147:$U$216,TRIM(AA6),$F$147:$F$216)</f>
        <v>0</v>
      </c>
      <c r="AB14" s="178">
        <f t="shared" ref="AB14:AH14" si="9">SUMIF($U$147:$U$216,TRIM(AB6),$F$147:$F$216)</f>
        <v>0</v>
      </c>
      <c r="AC14" s="178">
        <f t="shared" si="9"/>
        <v>0</v>
      </c>
      <c r="AD14" s="178">
        <f t="shared" si="9"/>
        <v>107247.46040000003</v>
      </c>
      <c r="AE14" s="178">
        <f>SUMIF($U$147:$U$216,TRIM(AE6),$F$147:$F$216)</f>
        <v>28535.076499999988</v>
      </c>
      <c r="AF14" s="178">
        <f t="shared" si="9"/>
        <v>22548.606700000011</v>
      </c>
      <c r="AG14" s="178">
        <f t="shared" si="9"/>
        <v>0</v>
      </c>
      <c r="AH14" s="178">
        <f t="shared" si="9"/>
        <v>0</v>
      </c>
    </row>
    <row r="15" spans="2:36">
      <c r="B15" s="844"/>
      <c r="C15" s="814"/>
      <c r="D15" s="161">
        <v>9</v>
      </c>
      <c r="E15" s="152" t="s">
        <v>726</v>
      </c>
      <c r="F15" s="153">
        <v>1295.392199999997</v>
      </c>
      <c r="G15" s="152">
        <v>117.06</v>
      </c>
      <c r="H15" s="152">
        <v>115.27</v>
      </c>
      <c r="I15" s="163">
        <f t="shared" si="1"/>
        <v>0.98470869639501102</v>
      </c>
      <c r="J15" s="152">
        <v>5.33</v>
      </c>
      <c r="K15" s="163">
        <f t="shared" si="2"/>
        <v>4.5532205706475315E-2</v>
      </c>
      <c r="L15" s="153">
        <v>365.93</v>
      </c>
      <c r="M15" s="163">
        <f t="shared" si="3"/>
        <v>1.0302409021014864</v>
      </c>
      <c r="N15" s="153">
        <v>1295.392199999997</v>
      </c>
      <c r="O15" s="152">
        <v>0</v>
      </c>
      <c r="P15" s="154">
        <v>0</v>
      </c>
      <c r="Q15" s="253">
        <v>0</v>
      </c>
      <c r="R15" s="152">
        <v>3.539999999999992</v>
      </c>
      <c r="S15" s="154">
        <v>3.0240902101486347E-2</v>
      </c>
      <c r="T15" s="152" t="s">
        <v>724</v>
      </c>
      <c r="U15" s="152" t="s">
        <v>428</v>
      </c>
      <c r="V15" s="152"/>
      <c r="W15" s="158">
        <v>1</v>
      </c>
      <c r="X15" s="158" t="s">
        <v>470</v>
      </c>
      <c r="Y15" s="155"/>
      <c r="Z15" s="176"/>
      <c r="AA15" s="177"/>
      <c r="AB15" s="177"/>
      <c r="AC15" s="176"/>
      <c r="AD15" s="176"/>
      <c r="AE15" s="176"/>
      <c r="AF15" s="176"/>
      <c r="AG15" s="176"/>
      <c r="AH15" s="176"/>
    </row>
    <row r="16" spans="2:36">
      <c r="B16" s="845"/>
      <c r="C16" s="815"/>
      <c r="D16" s="161">
        <v>10</v>
      </c>
      <c r="E16" s="152" t="s">
        <v>684</v>
      </c>
      <c r="F16" s="153">
        <v>1180.2252000000026</v>
      </c>
      <c r="G16" s="152">
        <v>149.84</v>
      </c>
      <c r="H16" s="152">
        <v>149.66</v>
      </c>
      <c r="I16" s="163">
        <f t="shared" si="1"/>
        <v>0.99879871863320868</v>
      </c>
      <c r="J16" s="152">
        <v>3.36</v>
      </c>
      <c r="K16" s="163">
        <f t="shared" si="2"/>
        <v>2.2423918846769888E-2</v>
      </c>
      <c r="L16" s="153">
        <v>371.14</v>
      </c>
      <c r="M16" s="163">
        <f t="shared" si="3"/>
        <v>1.0212226374799787</v>
      </c>
      <c r="N16" s="153">
        <v>1180.2252000000026</v>
      </c>
      <c r="O16" s="152">
        <v>0</v>
      </c>
      <c r="P16" s="154">
        <v>0</v>
      </c>
      <c r="Q16" s="253">
        <v>0</v>
      </c>
      <c r="R16" s="152">
        <v>3.1800000000000068</v>
      </c>
      <c r="S16" s="154">
        <v>2.1222637479978688E-2</v>
      </c>
      <c r="T16" s="152" t="s">
        <v>724</v>
      </c>
      <c r="U16" s="152" t="s">
        <v>428</v>
      </c>
      <c r="V16" s="152"/>
      <c r="W16" s="158">
        <v>1</v>
      </c>
      <c r="X16" s="158" t="s">
        <v>467</v>
      </c>
      <c r="Y16" s="155" t="s">
        <v>679</v>
      </c>
      <c r="Z16" s="177">
        <f>SUM(W217:W286)</f>
        <v>70</v>
      </c>
      <c r="AA16" s="176">
        <f t="shared" ref="AA16:AH16" si="10">SUMIF($U$217:$U$286,TRIM(AA6),$W$217:$W$286)</f>
        <v>0</v>
      </c>
      <c r="AB16" s="176">
        <f t="shared" si="10"/>
        <v>0</v>
      </c>
      <c r="AC16" s="176">
        <f t="shared" si="10"/>
        <v>0</v>
      </c>
      <c r="AD16" s="176">
        <f t="shared" si="10"/>
        <v>56</v>
      </c>
      <c r="AE16" s="176">
        <f t="shared" si="10"/>
        <v>6</v>
      </c>
      <c r="AF16" s="176">
        <f t="shared" si="10"/>
        <v>8</v>
      </c>
      <c r="AG16" s="176">
        <f t="shared" si="10"/>
        <v>0</v>
      </c>
      <c r="AH16" s="176">
        <f t="shared" si="10"/>
        <v>0</v>
      </c>
    </row>
    <row r="17" spans="2:34">
      <c r="B17" s="810">
        <f>B7+1</f>
        <v>45931</v>
      </c>
      <c r="C17" s="813" t="str">
        <f t="shared" ref="C17" si="11">CHOOSE(WEEKDAY(B17,2),"一","二","三","四","五","六","日")</f>
        <v>三</v>
      </c>
      <c r="D17" s="161">
        <v>1</v>
      </c>
      <c r="E17" s="152" t="s">
        <v>493</v>
      </c>
      <c r="F17" s="153">
        <v>5252.7423999999965</v>
      </c>
      <c r="G17" s="152">
        <v>489.72</v>
      </c>
      <c r="H17" s="152">
        <v>502.54</v>
      </c>
      <c r="I17" s="163">
        <f t="shared" si="1"/>
        <v>1.0261782242914319</v>
      </c>
      <c r="J17" s="152">
        <v>14.7</v>
      </c>
      <c r="K17" s="163">
        <f t="shared" si="2"/>
        <v>3.0017152658662088E-2</v>
      </c>
      <c r="L17" s="153">
        <v>190.87</v>
      </c>
      <c r="M17" s="163">
        <f t="shared" si="3"/>
        <v>1.0561953769500938</v>
      </c>
      <c r="N17" s="153">
        <v>5252.7423999999965</v>
      </c>
      <c r="O17" s="152">
        <v>0</v>
      </c>
      <c r="P17" s="154">
        <v>0</v>
      </c>
      <c r="Q17" s="253">
        <v>0</v>
      </c>
      <c r="R17" s="152">
        <v>27.519999999999982</v>
      </c>
      <c r="S17" s="154">
        <v>5.6195376950093891E-2</v>
      </c>
      <c r="T17" s="152" t="s">
        <v>724</v>
      </c>
      <c r="U17" s="152" t="s">
        <v>428</v>
      </c>
      <c r="V17" s="152"/>
      <c r="W17" s="158">
        <v>1</v>
      </c>
      <c r="X17" s="158" t="s">
        <v>492</v>
      </c>
      <c r="Y17" s="180" t="s">
        <v>670</v>
      </c>
      <c r="Z17" s="176"/>
      <c r="AA17" s="178">
        <f>SUMIF($U$217:$U$286,TRIM(AA6),$F$217:$F$286)</f>
        <v>0</v>
      </c>
      <c r="AB17" s="178">
        <f t="shared" ref="AB17:AH17" si="12">SUMIF($U$217:$U$286,TRIM(AB6),$F$217:$F$286)</f>
        <v>0</v>
      </c>
      <c r="AC17" s="178">
        <f t="shared" si="12"/>
        <v>0</v>
      </c>
      <c r="AD17" s="178">
        <f t="shared" si="12"/>
        <v>95042.465499999991</v>
      </c>
      <c r="AE17" s="178">
        <f t="shared" si="12"/>
        <v>23184.841799999984</v>
      </c>
      <c r="AF17" s="178">
        <f t="shared" si="12"/>
        <v>20598.655899999976</v>
      </c>
      <c r="AG17" s="178">
        <f t="shared" si="12"/>
        <v>0</v>
      </c>
      <c r="AH17" s="178">
        <f t="shared" si="12"/>
        <v>0</v>
      </c>
    </row>
    <row r="18" spans="2:34">
      <c r="B18" s="811"/>
      <c r="C18" s="814"/>
      <c r="D18" s="161">
        <v>2</v>
      </c>
      <c r="E18" s="152" t="s">
        <v>567</v>
      </c>
      <c r="F18" s="153">
        <v>4013.0199999999973</v>
      </c>
      <c r="G18" s="152">
        <v>57.18</v>
      </c>
      <c r="H18" s="152">
        <v>60.76</v>
      </c>
      <c r="I18" s="163">
        <f t="shared" si="1"/>
        <v>1.0626093039524309</v>
      </c>
      <c r="J18" s="152">
        <v>2.8</v>
      </c>
      <c r="K18" s="163">
        <f t="shared" si="2"/>
        <v>4.8968170689052112E-2</v>
      </c>
      <c r="L18" s="153">
        <v>629</v>
      </c>
      <c r="M18" s="163">
        <f t="shared" si="3"/>
        <v>1.111577474641483</v>
      </c>
      <c r="N18" s="153">
        <v>4013.0199999999973</v>
      </c>
      <c r="O18" s="152">
        <v>0</v>
      </c>
      <c r="P18" s="154">
        <v>0</v>
      </c>
      <c r="Q18" s="253">
        <v>0</v>
      </c>
      <c r="R18" s="152">
        <v>6.3799999999999955</v>
      </c>
      <c r="S18" s="154">
        <v>0.11157747464148296</v>
      </c>
      <c r="T18" s="152" t="s">
        <v>724</v>
      </c>
      <c r="U18" s="152" t="s">
        <v>428</v>
      </c>
      <c r="V18" s="152"/>
      <c r="W18" s="158">
        <v>1</v>
      </c>
      <c r="X18" s="158" t="s">
        <v>566</v>
      </c>
      <c r="Y18" s="155"/>
      <c r="Z18" s="176"/>
      <c r="AA18" s="177"/>
      <c r="AB18" s="177"/>
      <c r="AC18" s="176"/>
      <c r="AD18" s="176"/>
      <c r="AE18" s="176"/>
      <c r="AF18" s="176"/>
      <c r="AG18" s="176"/>
      <c r="AH18" s="176"/>
    </row>
    <row r="19" spans="2:34">
      <c r="B19" s="811"/>
      <c r="C19" s="814"/>
      <c r="D19" s="161">
        <v>3</v>
      </c>
      <c r="E19" s="152" t="s">
        <v>479</v>
      </c>
      <c r="F19" s="153">
        <v>2656.6886000000009</v>
      </c>
      <c r="G19" s="152">
        <v>967</v>
      </c>
      <c r="H19" s="152">
        <v>964.15</v>
      </c>
      <c r="I19" s="163">
        <f t="shared" si="1"/>
        <v>0.99705274043433301</v>
      </c>
      <c r="J19" s="152">
        <v>23.22</v>
      </c>
      <c r="K19" s="163">
        <f t="shared" si="2"/>
        <v>2.4012409513960702E-2</v>
      </c>
      <c r="L19" s="153">
        <v>147.43</v>
      </c>
      <c r="M19" s="163">
        <f t="shared" si="3"/>
        <v>1.0210651499482937</v>
      </c>
      <c r="N19" s="153">
        <v>3003.149100000001</v>
      </c>
      <c r="O19" s="152">
        <v>2.35</v>
      </c>
      <c r="P19" s="154">
        <v>2.4301964839710446E-3</v>
      </c>
      <c r="Q19" s="253">
        <v>346.46050000000002</v>
      </c>
      <c r="R19" s="152">
        <v>18.020000000000003</v>
      </c>
      <c r="S19" s="154">
        <v>1.8634953464322649E-2</v>
      </c>
      <c r="T19" s="152" t="s">
        <v>724</v>
      </c>
      <c r="U19" s="152" t="s">
        <v>478</v>
      </c>
      <c r="V19" s="152" t="s">
        <v>678</v>
      </c>
      <c r="W19" s="158">
        <v>1</v>
      </c>
      <c r="X19" s="158" t="s">
        <v>467</v>
      </c>
      <c r="Y19" s="155" t="s">
        <v>681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3">SUMIF($U$287:$U$356,TRIM(AB6),$W$287:$W$356)</f>
        <v>0</v>
      </c>
      <c r="AC19" s="176">
        <f t="shared" si="13"/>
        <v>0</v>
      </c>
      <c r="AD19" s="176">
        <f t="shared" si="13"/>
        <v>57</v>
      </c>
      <c r="AE19" s="176">
        <f t="shared" si="13"/>
        <v>7</v>
      </c>
      <c r="AF19" s="176">
        <f t="shared" si="13"/>
        <v>6</v>
      </c>
      <c r="AG19" s="176">
        <f t="shared" si="13"/>
        <v>0</v>
      </c>
      <c r="AH19" s="176">
        <f t="shared" si="13"/>
        <v>0</v>
      </c>
    </row>
    <row r="20" spans="2:34">
      <c r="B20" s="811"/>
      <c r="C20" s="814"/>
      <c r="D20" s="161">
        <v>4</v>
      </c>
      <c r="E20" s="152" t="s">
        <v>507</v>
      </c>
      <c r="F20" s="153">
        <v>2480.3882999999742</v>
      </c>
      <c r="G20" s="152">
        <v>5090.43</v>
      </c>
      <c r="H20" s="152">
        <v>5078.3999999999996</v>
      </c>
      <c r="I20" s="163">
        <f t="shared" si="1"/>
        <v>0.99763674188624529</v>
      </c>
      <c r="J20" s="152">
        <v>75</v>
      </c>
      <c r="K20" s="163">
        <f t="shared" si="2"/>
        <v>1.4733529387497715E-2</v>
      </c>
      <c r="L20" s="153">
        <v>39.39</v>
      </c>
      <c r="M20" s="163">
        <f t="shared" si="3"/>
        <v>1.012370271273743</v>
      </c>
      <c r="N20" s="153">
        <v>2480.3882999999742</v>
      </c>
      <c r="O20" s="152">
        <v>0</v>
      </c>
      <c r="P20" s="154">
        <v>0</v>
      </c>
      <c r="Q20" s="253">
        <v>0</v>
      </c>
      <c r="R20" s="152">
        <v>62.969999999999345</v>
      </c>
      <c r="S20" s="154">
        <v>1.2370271273742954E-2</v>
      </c>
      <c r="T20" s="152" t="s">
        <v>724</v>
      </c>
      <c r="U20" s="152" t="s">
        <v>487</v>
      </c>
      <c r="V20" s="152" t="s">
        <v>725</v>
      </c>
      <c r="W20" s="158">
        <v>1</v>
      </c>
      <c r="X20" s="158" t="s">
        <v>467</v>
      </c>
      <c r="Y20" s="180" t="s">
        <v>670</v>
      </c>
      <c r="Z20" s="176"/>
      <c r="AA20" s="178">
        <f>SUMIF($U$287:$U$356,TRIM(AA6),$F$287:$F$356)</f>
        <v>0</v>
      </c>
      <c r="AB20" s="178">
        <f t="shared" ref="AB20:AH20" si="14">SUMIF($U$287:$U$356,TRIM(AB6),$F$287:$F$356)</f>
        <v>0</v>
      </c>
      <c r="AC20" s="178">
        <f t="shared" si="14"/>
        <v>0</v>
      </c>
      <c r="AD20" s="178">
        <f t="shared" si="14"/>
        <v>97607.798099999956</v>
      </c>
      <c r="AE20" s="178">
        <f t="shared" si="14"/>
        <v>30234.944400000004</v>
      </c>
      <c r="AF20" s="178">
        <f t="shared" si="14"/>
        <v>13506.246199999983</v>
      </c>
      <c r="AG20" s="178">
        <f t="shared" si="14"/>
        <v>0</v>
      </c>
      <c r="AH20" s="178">
        <f t="shared" si="14"/>
        <v>0</v>
      </c>
    </row>
    <row r="21" spans="2:34">
      <c r="B21" s="811"/>
      <c r="C21" s="814"/>
      <c r="D21" s="161">
        <v>5</v>
      </c>
      <c r="E21" s="152" t="s">
        <v>505</v>
      </c>
      <c r="F21" s="153">
        <v>2223.2125999999921</v>
      </c>
      <c r="G21" s="152">
        <v>178.66</v>
      </c>
      <c r="H21" s="152">
        <v>179.32</v>
      </c>
      <c r="I21" s="163">
        <f t="shared" si="1"/>
        <v>1.0036941676928244</v>
      </c>
      <c r="J21" s="152">
        <v>3.01</v>
      </c>
      <c r="K21" s="163">
        <f t="shared" si="2"/>
        <v>1.6847643568789879E-2</v>
      </c>
      <c r="L21" s="153">
        <v>605.78</v>
      </c>
      <c r="M21" s="163">
        <f t="shared" si="3"/>
        <v>1.0205418112616143</v>
      </c>
      <c r="N21" s="153">
        <v>2223.2125999999921</v>
      </c>
      <c r="O21" s="152">
        <v>0</v>
      </c>
      <c r="P21" s="154">
        <v>0</v>
      </c>
      <c r="Q21" s="253">
        <v>0</v>
      </c>
      <c r="R21" s="152">
        <v>3.6699999999999875</v>
      </c>
      <c r="S21" s="154">
        <v>2.0541811261614171E-2</v>
      </c>
      <c r="T21" s="152" t="s">
        <v>724</v>
      </c>
      <c r="U21" s="152" t="s">
        <v>487</v>
      </c>
      <c r="V21" s="152" t="s">
        <v>725</v>
      </c>
      <c r="W21" s="158">
        <v>1</v>
      </c>
      <c r="X21" s="158" t="s">
        <v>272</v>
      </c>
      <c r="Y21" s="155"/>
      <c r="Z21" s="176"/>
      <c r="AA21" s="177"/>
      <c r="AB21" s="177"/>
      <c r="AC21" s="176"/>
      <c r="AD21" s="176"/>
      <c r="AE21" s="176"/>
      <c r="AF21" s="176"/>
      <c r="AG21" s="176"/>
      <c r="AH21" s="176"/>
    </row>
    <row r="22" spans="2:34">
      <c r="B22" s="811"/>
      <c r="C22" s="814"/>
      <c r="D22" s="161">
        <v>6</v>
      </c>
      <c r="E22" s="152" t="s">
        <v>709</v>
      </c>
      <c r="F22" s="153">
        <v>2221.0631999999996</v>
      </c>
      <c r="G22" s="152">
        <v>218.28</v>
      </c>
      <c r="H22" s="152">
        <v>237</v>
      </c>
      <c r="I22" s="163">
        <f t="shared" si="1"/>
        <v>1.085761407366685</v>
      </c>
      <c r="J22" s="152">
        <v>3.6</v>
      </c>
      <c r="K22" s="163">
        <f t="shared" si="2"/>
        <v>1.6492578339747113E-2</v>
      </c>
      <c r="L22" s="153">
        <v>99.51</v>
      </c>
      <c r="M22" s="163">
        <f t="shared" si="3"/>
        <v>1.1022539857064322</v>
      </c>
      <c r="N22" s="153">
        <v>2221.0631999999996</v>
      </c>
      <c r="O22" s="152">
        <v>0</v>
      </c>
      <c r="P22" s="154">
        <v>0</v>
      </c>
      <c r="Q22" s="253">
        <v>0</v>
      </c>
      <c r="R22" s="152">
        <v>22.319999999999993</v>
      </c>
      <c r="S22" s="154">
        <v>0.10225398570643207</v>
      </c>
      <c r="T22" s="152" t="s">
        <v>724</v>
      </c>
      <c r="U22" s="152" t="s">
        <v>428</v>
      </c>
      <c r="V22" s="152"/>
      <c r="W22" s="158">
        <v>1</v>
      </c>
      <c r="X22" s="158" t="s">
        <v>287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11"/>
      <c r="C23" s="814"/>
      <c r="D23" s="161">
        <v>7</v>
      </c>
      <c r="E23" s="152" t="s">
        <v>671</v>
      </c>
      <c r="F23" s="153">
        <v>1973.6239999999996</v>
      </c>
      <c r="G23" s="152">
        <v>256.86</v>
      </c>
      <c r="H23" s="152">
        <v>256.49</v>
      </c>
      <c r="I23" s="163">
        <f t="shared" si="1"/>
        <v>0.99855952659036051</v>
      </c>
      <c r="J23" s="152">
        <v>14</v>
      </c>
      <c r="K23" s="163">
        <f t="shared" si="2"/>
        <v>5.4504399283656461E-2</v>
      </c>
      <c r="L23" s="153">
        <v>144.80000000000001</v>
      </c>
      <c r="M23" s="163">
        <f t="shared" si="3"/>
        <v>1.0530639258740169</v>
      </c>
      <c r="N23" s="153">
        <v>1973.6239999999996</v>
      </c>
      <c r="O23" s="152">
        <v>0</v>
      </c>
      <c r="P23" s="154">
        <v>0</v>
      </c>
      <c r="Q23" s="253">
        <v>0</v>
      </c>
      <c r="R23" s="152">
        <v>13.629999999999995</v>
      </c>
      <c r="S23" s="154">
        <v>5.3063925874016954E-2</v>
      </c>
      <c r="T23" s="152" t="s">
        <v>724</v>
      </c>
      <c r="U23" s="152" t="s">
        <v>428</v>
      </c>
      <c r="V23" s="152"/>
      <c r="W23" s="158">
        <v>1</v>
      </c>
      <c r="X23" s="158" t="s">
        <v>467</v>
      </c>
      <c r="Y23" s="181" t="s">
        <v>683</v>
      </c>
      <c r="Z23" s="176">
        <f>SUM(W7:W9947)</f>
        <v>350</v>
      </c>
      <c r="AA23" s="177">
        <f t="shared" ref="AA23:AH23" si="15">SUMIF($U$7:$U$9947,TRIM(AA6),$W$7:$W$9947)</f>
        <v>0</v>
      </c>
      <c r="AB23" s="177">
        <f t="shared" si="15"/>
        <v>0</v>
      </c>
      <c r="AC23" s="176">
        <f t="shared" si="15"/>
        <v>0</v>
      </c>
      <c r="AD23" s="176">
        <f t="shared" si="15"/>
        <v>268</v>
      </c>
      <c r="AE23" s="176">
        <f t="shared" si="15"/>
        <v>32</v>
      </c>
      <c r="AF23" s="176">
        <f t="shared" si="15"/>
        <v>50</v>
      </c>
      <c r="AG23" s="176">
        <f t="shared" si="15"/>
        <v>0</v>
      </c>
      <c r="AH23" s="176">
        <f t="shared" si="15"/>
        <v>0</v>
      </c>
    </row>
    <row r="24" spans="2:34">
      <c r="B24" s="811"/>
      <c r="C24" s="814"/>
      <c r="D24" s="161">
        <v>8</v>
      </c>
      <c r="E24" s="152" t="s">
        <v>685</v>
      </c>
      <c r="F24" s="153">
        <v>1884.8825000000011</v>
      </c>
      <c r="G24" s="152">
        <v>65.98</v>
      </c>
      <c r="H24" s="152">
        <v>64.430000000000007</v>
      </c>
      <c r="I24" s="163">
        <f t="shared" si="1"/>
        <v>0.97650803273719311</v>
      </c>
      <c r="J24" s="152">
        <v>7</v>
      </c>
      <c r="K24" s="163">
        <f t="shared" si="2"/>
        <v>0.1060927553804183</v>
      </c>
      <c r="L24" s="153">
        <v>345.85</v>
      </c>
      <c r="M24" s="163">
        <f t="shared" si="3"/>
        <v>1.0826007881176114</v>
      </c>
      <c r="N24" s="153">
        <v>1884.8825000000011</v>
      </c>
      <c r="O24" s="152">
        <v>0</v>
      </c>
      <c r="P24" s="154">
        <v>0</v>
      </c>
      <c r="Q24" s="253">
        <v>0</v>
      </c>
      <c r="R24" s="152">
        <v>5.4500000000000028</v>
      </c>
      <c r="S24" s="154">
        <v>8.2600788117611429E-2</v>
      </c>
      <c r="T24" s="152" t="s">
        <v>724</v>
      </c>
      <c r="U24" s="152" t="s">
        <v>428</v>
      </c>
      <c r="V24" s="152"/>
      <c r="W24" s="158">
        <v>1</v>
      </c>
      <c r="X24" s="158" t="s">
        <v>212</v>
      </c>
      <c r="Y24" s="180" t="s">
        <v>670</v>
      </c>
      <c r="Z24" s="176"/>
      <c r="AA24" s="178">
        <f t="shared" ref="AA24:AH24" si="16">SUMIF($U$7:$U$9947,TRIM(AA6),$F$7:$F$9947)</f>
        <v>0</v>
      </c>
      <c r="AB24" s="178">
        <f t="shared" si="16"/>
        <v>0</v>
      </c>
      <c r="AC24" s="178">
        <f t="shared" si="16"/>
        <v>0</v>
      </c>
      <c r="AD24" s="178">
        <f>SUMIF($U$7:$U$9947,TRIM(AD6),$F$7:$F$9947)</f>
        <v>498854.4806000003</v>
      </c>
      <c r="AE24" s="178">
        <f t="shared" si="16"/>
        <v>123829.4056</v>
      </c>
      <c r="AF24" s="178">
        <f t="shared" si="16"/>
        <v>101685.94239999984</v>
      </c>
      <c r="AG24" s="178">
        <f t="shared" si="16"/>
        <v>0</v>
      </c>
      <c r="AH24" s="178">
        <f t="shared" si="16"/>
        <v>0</v>
      </c>
    </row>
    <row r="25" spans="2:34">
      <c r="B25" s="811"/>
      <c r="C25" s="814"/>
      <c r="D25" s="161">
        <v>9</v>
      </c>
      <c r="E25" s="152" t="s">
        <v>581</v>
      </c>
      <c r="F25" s="153">
        <v>1723.3504000000014</v>
      </c>
      <c r="G25" s="152">
        <v>55.18</v>
      </c>
      <c r="H25" s="152">
        <v>55.26</v>
      </c>
      <c r="I25" s="163">
        <f t="shared" si="1"/>
        <v>1.0014498006524102</v>
      </c>
      <c r="J25" s="152">
        <v>2.66</v>
      </c>
      <c r="K25" s="163">
        <f t="shared" si="2"/>
        <v>4.8205871692642267E-2</v>
      </c>
      <c r="L25" s="153">
        <v>628.96</v>
      </c>
      <c r="M25" s="163">
        <f t="shared" si="3"/>
        <v>1.0496556723450525</v>
      </c>
      <c r="N25" s="153">
        <v>1723.3504000000014</v>
      </c>
      <c r="O25" s="152">
        <v>0</v>
      </c>
      <c r="P25" s="154">
        <v>0</v>
      </c>
      <c r="Q25" s="253">
        <v>0</v>
      </c>
      <c r="R25" s="152">
        <v>2.740000000000002</v>
      </c>
      <c r="S25" s="154">
        <v>4.9655672345052589E-2</v>
      </c>
      <c r="T25" s="152" t="s">
        <v>724</v>
      </c>
      <c r="U25" s="152" t="s">
        <v>428</v>
      </c>
      <c r="V25" s="152"/>
      <c r="W25" s="158">
        <v>1</v>
      </c>
      <c r="X25" s="158" t="s">
        <v>273</v>
      </c>
    </row>
    <row r="26" spans="2:34">
      <c r="B26" s="812"/>
      <c r="C26" s="815"/>
      <c r="D26" s="161">
        <v>10</v>
      </c>
      <c r="E26" s="152" t="s">
        <v>727</v>
      </c>
      <c r="F26" s="153">
        <v>1682.5975999999948</v>
      </c>
      <c r="G26" s="152">
        <v>51.7</v>
      </c>
      <c r="H26" s="152">
        <v>51.94</v>
      </c>
      <c r="I26" s="163">
        <f t="shared" si="1"/>
        <v>1.0046421663442939</v>
      </c>
      <c r="J26" s="152">
        <v>2.2999999999999998</v>
      </c>
      <c r="K26" s="163">
        <f t="shared" si="2"/>
        <v>4.4487427466150864E-2</v>
      </c>
      <c r="L26" s="153">
        <v>662.44</v>
      </c>
      <c r="M26" s="163">
        <f t="shared" si="3"/>
        <v>1.0491295938104448</v>
      </c>
      <c r="N26" s="153">
        <v>1682.5975999999948</v>
      </c>
      <c r="O26" s="152">
        <v>0</v>
      </c>
      <c r="P26" s="154">
        <v>0</v>
      </c>
      <c r="Q26" s="253">
        <v>0</v>
      </c>
      <c r="R26" s="152">
        <v>2.539999999999992</v>
      </c>
      <c r="S26" s="154">
        <v>4.9129593810444717E-2</v>
      </c>
      <c r="T26" s="152" t="s">
        <v>724</v>
      </c>
      <c r="U26" s="152" t="s">
        <v>428</v>
      </c>
      <c r="V26" s="152"/>
      <c r="W26" s="158">
        <v>1</v>
      </c>
      <c r="X26" s="158" t="s">
        <v>467</v>
      </c>
    </row>
    <row r="27" spans="2:34">
      <c r="B27" s="810">
        <f t="shared" ref="B27" si="17">B17+1</f>
        <v>45932</v>
      </c>
      <c r="C27" s="813" t="str">
        <f t="shared" ref="C27" si="18">CHOOSE(WEEKDAY(B27,2),"一","二","三","四","五","六","日")</f>
        <v>四</v>
      </c>
      <c r="D27" s="161">
        <v>1</v>
      </c>
      <c r="E27" s="152" t="s">
        <v>493</v>
      </c>
      <c r="F27" s="153">
        <v>4695.4020000000046</v>
      </c>
      <c r="G27" s="152">
        <v>357.82</v>
      </c>
      <c r="H27" s="152">
        <v>369.12</v>
      </c>
      <c r="I27" s="163">
        <f t="shared" si="1"/>
        <v>1.0315801240847353</v>
      </c>
      <c r="J27" s="152">
        <v>13.3</v>
      </c>
      <c r="K27" s="163">
        <f t="shared" si="2"/>
        <v>3.7169526577608858E-2</v>
      </c>
      <c r="L27" s="153">
        <v>190.87</v>
      </c>
      <c r="M27" s="163">
        <f t="shared" si="3"/>
        <v>1.0687496506623442</v>
      </c>
      <c r="N27" s="153">
        <v>4695.4020000000046</v>
      </c>
      <c r="O27" s="152">
        <v>0</v>
      </c>
      <c r="P27" s="154">
        <v>0</v>
      </c>
      <c r="Q27" s="253">
        <v>0</v>
      </c>
      <c r="R27" s="152">
        <v>24.600000000000023</v>
      </c>
      <c r="S27" s="154">
        <v>6.8749650662344258E-2</v>
      </c>
      <c r="T27" s="152" t="s">
        <v>724</v>
      </c>
      <c r="U27" s="152" t="s">
        <v>428</v>
      </c>
      <c r="V27" s="152"/>
      <c r="W27" s="158">
        <v>1</v>
      </c>
      <c r="X27" s="158" t="s">
        <v>492</v>
      </c>
    </row>
    <row r="28" spans="2:34">
      <c r="B28" s="811"/>
      <c r="C28" s="814"/>
      <c r="D28" s="161">
        <v>2</v>
      </c>
      <c r="E28" s="152" t="s">
        <v>479</v>
      </c>
      <c r="F28" s="153">
        <v>2336.76549999999</v>
      </c>
      <c r="G28" s="152">
        <v>868.75</v>
      </c>
      <c r="H28" s="152">
        <v>859.79</v>
      </c>
      <c r="I28" s="163">
        <f t="shared" si="1"/>
        <v>0.98968633093525171</v>
      </c>
      <c r="J28" s="152">
        <v>27.16</v>
      </c>
      <c r="K28" s="163">
        <f t="shared" si="2"/>
        <v>3.1263309352517983E-2</v>
      </c>
      <c r="L28" s="153">
        <v>147.43</v>
      </c>
      <c r="M28" s="163">
        <f t="shared" si="3"/>
        <v>1.0209496402877698</v>
      </c>
      <c r="N28" s="153">
        <v>2683.2259999999901</v>
      </c>
      <c r="O28" s="152">
        <v>2.35</v>
      </c>
      <c r="P28" s="154">
        <v>2.7050359712230219E-3</v>
      </c>
      <c r="Q28" s="253">
        <v>346.46050000000002</v>
      </c>
      <c r="R28" s="152">
        <v>15.849999999999932</v>
      </c>
      <c r="S28" s="154">
        <v>1.8244604316546686E-2</v>
      </c>
      <c r="T28" s="152" t="s">
        <v>724</v>
      </c>
      <c r="U28" s="152" t="s">
        <v>478</v>
      </c>
      <c r="V28" s="152" t="s">
        <v>678</v>
      </c>
      <c r="W28" s="158">
        <v>1</v>
      </c>
      <c r="X28" s="158" t="s">
        <v>467</v>
      </c>
    </row>
    <row r="29" spans="2:34">
      <c r="B29" s="811"/>
      <c r="C29" s="814"/>
      <c r="D29" s="161">
        <v>3</v>
      </c>
      <c r="E29" s="152" t="s">
        <v>569</v>
      </c>
      <c r="F29" s="153">
        <v>2330.3262000000045</v>
      </c>
      <c r="G29" s="152">
        <v>78.099999999999994</v>
      </c>
      <c r="H29" s="152">
        <v>77.61</v>
      </c>
      <c r="I29" s="163">
        <f t="shared" si="1"/>
        <v>0.99372599231754166</v>
      </c>
      <c r="J29" s="152">
        <v>6.82</v>
      </c>
      <c r="K29" s="163">
        <f t="shared" si="2"/>
        <v>8.732394366197184E-2</v>
      </c>
      <c r="L29" s="153">
        <v>368.14</v>
      </c>
      <c r="M29" s="163">
        <f t="shared" si="3"/>
        <v>1.0810499359795136</v>
      </c>
      <c r="N29" s="153">
        <v>2330.3262000000045</v>
      </c>
      <c r="O29" s="152">
        <v>0</v>
      </c>
      <c r="P29" s="154">
        <v>0</v>
      </c>
      <c r="Q29" s="253">
        <v>0</v>
      </c>
      <c r="R29" s="152">
        <v>6.3300000000000125</v>
      </c>
      <c r="S29" s="154">
        <v>8.1049935979513613E-2</v>
      </c>
      <c r="T29" s="152" t="s">
        <v>724</v>
      </c>
      <c r="U29" s="152" t="s">
        <v>428</v>
      </c>
      <c r="V29" s="152"/>
      <c r="W29" s="158">
        <v>1</v>
      </c>
      <c r="X29" s="158" t="s">
        <v>308</v>
      </c>
    </row>
    <row r="30" spans="2:34">
      <c r="B30" s="811"/>
      <c r="C30" s="814"/>
      <c r="D30" s="161">
        <v>4</v>
      </c>
      <c r="E30" s="152" t="s">
        <v>495</v>
      </c>
      <c r="F30" s="153">
        <v>1966.9555999999975</v>
      </c>
      <c r="G30" s="152">
        <v>42.59</v>
      </c>
      <c r="H30" s="152">
        <v>42.64</v>
      </c>
      <c r="I30" s="163">
        <f t="shared" si="1"/>
        <v>1.0011739845034044</v>
      </c>
      <c r="J30" s="152">
        <v>2.79</v>
      </c>
      <c r="K30" s="163">
        <f t="shared" si="2"/>
        <v>6.5508335289974171E-2</v>
      </c>
      <c r="L30" s="153">
        <v>692.59</v>
      </c>
      <c r="M30" s="163">
        <f t="shared" si="3"/>
        <v>1.0666823197933786</v>
      </c>
      <c r="N30" s="153">
        <v>1966.9555999999975</v>
      </c>
      <c r="O30" s="152">
        <v>0</v>
      </c>
      <c r="P30" s="154">
        <v>0</v>
      </c>
      <c r="Q30" s="253">
        <v>0</v>
      </c>
      <c r="R30" s="152">
        <v>2.8399999999999963</v>
      </c>
      <c r="S30" s="154">
        <v>6.668231979337863E-2</v>
      </c>
      <c r="T30" s="152" t="s">
        <v>724</v>
      </c>
      <c r="U30" s="152" t="s">
        <v>428</v>
      </c>
      <c r="V30" s="152"/>
      <c r="W30" s="158">
        <v>1</v>
      </c>
      <c r="X30" s="158" t="s">
        <v>289</v>
      </c>
    </row>
    <row r="31" spans="2:34">
      <c r="B31" s="811"/>
      <c r="C31" s="814"/>
      <c r="D31" s="161">
        <v>5</v>
      </c>
      <c r="E31" s="152" t="s">
        <v>728</v>
      </c>
      <c r="F31" s="153">
        <v>1428.7065999999952</v>
      </c>
      <c r="G31" s="152">
        <v>43.34</v>
      </c>
      <c r="H31" s="152">
        <v>43.12</v>
      </c>
      <c r="I31" s="163">
        <f t="shared" si="1"/>
        <v>0.99492385786802018</v>
      </c>
      <c r="J31" s="152">
        <v>2.4</v>
      </c>
      <c r="K31" s="163">
        <f t="shared" si="2"/>
        <v>5.5376095985233034E-2</v>
      </c>
      <c r="L31" s="153">
        <v>655.37</v>
      </c>
      <c r="M31" s="163">
        <f t="shared" si="3"/>
        <v>1.0502999538532531</v>
      </c>
      <c r="N31" s="153">
        <v>1428.7065999999952</v>
      </c>
      <c r="O31" s="152">
        <v>0</v>
      </c>
      <c r="P31" s="154">
        <v>0</v>
      </c>
      <c r="Q31" s="253">
        <v>0</v>
      </c>
      <c r="R31" s="152">
        <v>2.1799999999999926</v>
      </c>
      <c r="S31" s="154">
        <v>5.0299953853253171E-2</v>
      </c>
      <c r="T31" s="152" t="s">
        <v>724</v>
      </c>
      <c r="U31" s="152" t="s">
        <v>428</v>
      </c>
      <c r="V31" s="152"/>
      <c r="W31" s="158">
        <v>1</v>
      </c>
      <c r="X31" s="158" t="s">
        <v>342</v>
      </c>
    </row>
    <row r="32" spans="2:34">
      <c r="B32" s="811"/>
      <c r="C32" s="814"/>
      <c r="D32" s="161">
        <v>6</v>
      </c>
      <c r="E32" s="152" t="s">
        <v>475</v>
      </c>
      <c r="F32" s="153">
        <v>1346.6286000000002</v>
      </c>
      <c r="G32" s="152">
        <v>59.95</v>
      </c>
      <c r="H32" s="152">
        <v>60.2</v>
      </c>
      <c r="I32" s="163">
        <f t="shared" si="1"/>
        <v>1.0041701417848208</v>
      </c>
      <c r="J32" s="152">
        <v>6.14</v>
      </c>
      <c r="K32" s="163">
        <f t="shared" si="2"/>
        <v>0.10241868223519598</v>
      </c>
      <c r="L32" s="153">
        <v>210.74</v>
      </c>
      <c r="M32" s="163">
        <f t="shared" si="3"/>
        <v>1.1065888240200168</v>
      </c>
      <c r="N32" s="153">
        <v>1346.6286000000002</v>
      </c>
      <c r="O32" s="152">
        <v>0</v>
      </c>
      <c r="P32" s="154">
        <v>0</v>
      </c>
      <c r="Q32" s="253">
        <v>0</v>
      </c>
      <c r="R32" s="152">
        <v>6.3900000000000006</v>
      </c>
      <c r="S32" s="154">
        <v>0.10658882402001668</v>
      </c>
      <c r="T32" s="152" t="s">
        <v>724</v>
      </c>
      <c r="U32" s="152" t="s">
        <v>428</v>
      </c>
      <c r="V32" s="152"/>
      <c r="W32" s="158">
        <v>1</v>
      </c>
      <c r="X32" s="158" t="s">
        <v>346</v>
      </c>
    </row>
    <row r="33" spans="2:24">
      <c r="B33" s="811"/>
      <c r="C33" s="814"/>
      <c r="D33" s="161">
        <v>7</v>
      </c>
      <c r="E33" s="152" t="s">
        <v>507</v>
      </c>
      <c r="F33" s="153">
        <v>1290.8102999999699</v>
      </c>
      <c r="G33" s="152">
        <v>4674.8100000000004</v>
      </c>
      <c r="H33" s="152">
        <v>4633.5</v>
      </c>
      <c r="I33" s="163">
        <f t="shared" si="1"/>
        <v>0.99116327722410102</v>
      </c>
      <c r="J33" s="152">
        <v>81.900000000000006</v>
      </c>
      <c r="K33" s="163">
        <f t="shared" si="2"/>
        <v>1.7519428597098062E-2</v>
      </c>
      <c r="L33" s="153">
        <v>39.39</v>
      </c>
      <c r="M33" s="163">
        <f t="shared" si="3"/>
        <v>1.0086827058211989</v>
      </c>
      <c r="N33" s="153">
        <v>1598.8400999999699</v>
      </c>
      <c r="O33" s="152">
        <v>7.82</v>
      </c>
      <c r="P33" s="154">
        <v>1.6727952579890946E-3</v>
      </c>
      <c r="Q33" s="253">
        <v>308.02980000000002</v>
      </c>
      <c r="R33" s="152">
        <v>32.769999999999236</v>
      </c>
      <c r="S33" s="154">
        <v>7.0099105632098913E-3</v>
      </c>
      <c r="T33" s="152" t="s">
        <v>724</v>
      </c>
      <c r="U33" s="152" t="s">
        <v>487</v>
      </c>
      <c r="V33" s="152" t="s">
        <v>725</v>
      </c>
      <c r="W33" s="158">
        <v>1</v>
      </c>
      <c r="X33" s="158" t="s">
        <v>467</v>
      </c>
    </row>
    <row r="34" spans="2:24">
      <c r="B34" s="811"/>
      <c r="C34" s="814"/>
      <c r="D34" s="161">
        <v>8</v>
      </c>
      <c r="E34" s="152" t="s">
        <v>505</v>
      </c>
      <c r="F34" s="153">
        <v>1247.9068000000013</v>
      </c>
      <c r="G34" s="152">
        <v>166.24</v>
      </c>
      <c r="H34" s="152">
        <v>166.15</v>
      </c>
      <c r="I34" s="163">
        <f t="shared" si="1"/>
        <v>0.999458614051973</v>
      </c>
      <c r="J34" s="152">
        <v>2.15</v>
      </c>
      <c r="K34" s="163">
        <f t="shared" si="2"/>
        <v>1.2933108758421559E-2</v>
      </c>
      <c r="L34" s="153">
        <v>605.78</v>
      </c>
      <c r="M34" s="163">
        <f t="shared" si="3"/>
        <v>1.0123917228103947</v>
      </c>
      <c r="N34" s="153">
        <v>1247.9068000000013</v>
      </c>
      <c r="O34" s="152">
        <v>0</v>
      </c>
      <c r="P34" s="154">
        <v>0</v>
      </c>
      <c r="Q34" s="253">
        <v>0</v>
      </c>
      <c r="R34" s="152">
        <v>2.0600000000000023</v>
      </c>
      <c r="S34" s="154">
        <v>1.2391722810394624E-2</v>
      </c>
      <c r="T34" s="152" t="s">
        <v>724</v>
      </c>
      <c r="U34" s="152" t="s">
        <v>487</v>
      </c>
      <c r="V34" s="152" t="s">
        <v>725</v>
      </c>
      <c r="W34" s="158">
        <v>1</v>
      </c>
      <c r="X34" s="158" t="s">
        <v>272</v>
      </c>
    </row>
    <row r="35" spans="2:24">
      <c r="B35" s="811"/>
      <c r="C35" s="814"/>
      <c r="D35" s="161">
        <v>9</v>
      </c>
      <c r="E35" s="152" t="s">
        <v>729</v>
      </c>
      <c r="F35" s="153">
        <v>1132.5987000000007</v>
      </c>
      <c r="G35" s="152">
        <v>460.53</v>
      </c>
      <c r="H35" s="152">
        <v>433.62</v>
      </c>
      <c r="I35" s="163">
        <f t="shared" si="1"/>
        <v>0.9415673246042604</v>
      </c>
      <c r="J35" s="152">
        <v>61.2</v>
      </c>
      <c r="K35" s="163">
        <f t="shared" si="2"/>
        <v>0.13289036544850499</v>
      </c>
      <c r="L35" s="153">
        <v>33.03</v>
      </c>
      <c r="M35" s="163">
        <f t="shared" si="3"/>
        <v>1.0744576900527654</v>
      </c>
      <c r="N35" s="153">
        <v>1132.5987000000007</v>
      </c>
      <c r="O35" s="152">
        <v>0</v>
      </c>
      <c r="P35" s="154">
        <v>0</v>
      </c>
      <c r="Q35" s="253">
        <v>0</v>
      </c>
      <c r="R35" s="152">
        <v>34.29000000000002</v>
      </c>
      <c r="S35" s="154">
        <v>7.4457690052765341E-2</v>
      </c>
      <c r="T35" s="152" t="s">
        <v>724</v>
      </c>
      <c r="U35" s="152" t="s">
        <v>428</v>
      </c>
      <c r="V35" s="152"/>
      <c r="W35" s="158">
        <v>1</v>
      </c>
      <c r="X35" s="158" t="s">
        <v>342</v>
      </c>
    </row>
    <row r="36" spans="2:24">
      <c r="B36" s="812"/>
      <c r="C36" s="815"/>
      <c r="D36" s="161">
        <v>10</v>
      </c>
      <c r="E36" s="152" t="s">
        <v>727</v>
      </c>
      <c r="F36" s="153">
        <v>1106.2748000000013</v>
      </c>
      <c r="G36" s="152">
        <v>46.6</v>
      </c>
      <c r="H36" s="152">
        <v>46.89</v>
      </c>
      <c r="I36" s="163">
        <f t="shared" si="1"/>
        <v>1.0062231759656652</v>
      </c>
      <c r="J36" s="152">
        <v>1.38</v>
      </c>
      <c r="K36" s="163">
        <f t="shared" si="2"/>
        <v>2.9613733905579396E-2</v>
      </c>
      <c r="L36" s="153">
        <v>662.44</v>
      </c>
      <c r="M36" s="163">
        <f t="shared" si="3"/>
        <v>1.0358369098712448</v>
      </c>
      <c r="N36" s="153">
        <v>1106.2748000000013</v>
      </c>
      <c r="O36" s="152">
        <v>0</v>
      </c>
      <c r="P36" s="154">
        <v>0</v>
      </c>
      <c r="Q36" s="253">
        <v>0</v>
      </c>
      <c r="R36" s="152">
        <v>1.6700000000000017</v>
      </c>
      <c r="S36" s="154">
        <v>3.5836909871244674E-2</v>
      </c>
      <c r="T36" s="152" t="s">
        <v>724</v>
      </c>
      <c r="U36" s="152" t="s">
        <v>428</v>
      </c>
      <c r="V36" s="152"/>
      <c r="W36" s="158">
        <v>1</v>
      </c>
      <c r="X36" s="158" t="s">
        <v>467</v>
      </c>
    </row>
    <row r="37" spans="2:24">
      <c r="B37" s="810">
        <f t="shared" ref="B37:B77" si="19">B27+1</f>
        <v>45933</v>
      </c>
      <c r="C37" s="813" t="str">
        <f t="shared" ref="C37" si="20">CHOOSE(WEEKDAY(B37,2),"一","二","三","四","五","六","日")</f>
        <v>五</v>
      </c>
      <c r="D37" s="161">
        <v>1</v>
      </c>
      <c r="E37" s="152" t="s">
        <v>502</v>
      </c>
      <c r="F37" s="153">
        <v>4565.5830000000069</v>
      </c>
      <c r="G37" s="152">
        <v>169.7</v>
      </c>
      <c r="H37" s="152">
        <v>176</v>
      </c>
      <c r="I37" s="163">
        <f t="shared" si="1"/>
        <v>1.0371243370654095</v>
      </c>
      <c r="J37" s="152">
        <v>4.4000000000000004</v>
      </c>
      <c r="K37" s="163">
        <f t="shared" si="2"/>
        <v>2.5928108426635243E-2</v>
      </c>
      <c r="L37" s="153">
        <v>426.69</v>
      </c>
      <c r="M37" s="163">
        <f t="shared" si="3"/>
        <v>1.0630524454920449</v>
      </c>
      <c r="N37" s="153">
        <v>4565.5830000000069</v>
      </c>
      <c r="O37" s="152">
        <v>0</v>
      </c>
      <c r="P37" s="154">
        <v>0</v>
      </c>
      <c r="Q37" s="253">
        <v>0</v>
      </c>
      <c r="R37" s="152">
        <v>10.700000000000017</v>
      </c>
      <c r="S37" s="154">
        <v>6.305244549204489E-2</v>
      </c>
      <c r="T37" s="152" t="s">
        <v>724</v>
      </c>
      <c r="U37" s="152" t="s">
        <v>428</v>
      </c>
      <c r="V37" s="152"/>
      <c r="W37" s="158">
        <v>1</v>
      </c>
      <c r="X37" s="158" t="s">
        <v>501</v>
      </c>
    </row>
    <row r="38" spans="2:24">
      <c r="B38" s="811"/>
      <c r="C38" s="814"/>
      <c r="D38" s="161">
        <v>2</v>
      </c>
      <c r="E38" s="152" t="s">
        <v>493</v>
      </c>
      <c r="F38" s="153">
        <v>2416.4142000000047</v>
      </c>
      <c r="G38" s="152">
        <v>291.16000000000003</v>
      </c>
      <c r="H38" s="152">
        <v>298.22000000000003</v>
      </c>
      <c r="I38" s="163">
        <f t="shared" si="1"/>
        <v>1.0242478362412419</v>
      </c>
      <c r="J38" s="152">
        <v>5.6</v>
      </c>
      <c r="K38" s="163">
        <f t="shared" si="2"/>
        <v>1.9233411182854786E-2</v>
      </c>
      <c r="L38" s="153">
        <v>190.87</v>
      </c>
      <c r="M38" s="163">
        <f t="shared" si="3"/>
        <v>1.0434812474240969</v>
      </c>
      <c r="N38" s="153">
        <v>2416.4142000000047</v>
      </c>
      <c r="O38" s="152">
        <v>0</v>
      </c>
      <c r="P38" s="154">
        <v>0</v>
      </c>
      <c r="Q38" s="253">
        <v>0</v>
      </c>
      <c r="R38" s="152">
        <v>12.660000000000025</v>
      </c>
      <c r="S38" s="154">
        <v>4.34812474240968E-2</v>
      </c>
      <c r="T38" s="152" t="s">
        <v>724</v>
      </c>
      <c r="U38" s="152" t="s">
        <v>428</v>
      </c>
      <c r="V38" s="152"/>
      <c r="W38" s="158">
        <v>1</v>
      </c>
      <c r="X38" s="158" t="s">
        <v>492</v>
      </c>
    </row>
    <row r="39" spans="2:24">
      <c r="B39" s="811"/>
      <c r="C39" s="814"/>
      <c r="D39" s="161">
        <v>3</v>
      </c>
      <c r="E39" s="152" t="s">
        <v>479</v>
      </c>
      <c r="F39" s="153">
        <v>2093.5059999999935</v>
      </c>
      <c r="G39" s="152">
        <v>622.65</v>
      </c>
      <c r="H39" s="152">
        <v>632.55999999999995</v>
      </c>
      <c r="I39" s="163">
        <f t="shared" si="1"/>
        <v>1.0159158435718301</v>
      </c>
      <c r="J39" s="152">
        <v>6.64</v>
      </c>
      <c r="K39" s="163">
        <f t="shared" si="2"/>
        <v>1.0664097004737813E-2</v>
      </c>
      <c r="L39" s="153">
        <v>147.43</v>
      </c>
      <c r="M39" s="163">
        <f t="shared" si="3"/>
        <v>1.0265799405765679</v>
      </c>
      <c r="N39" s="153">
        <v>2439.9664999999936</v>
      </c>
      <c r="O39" s="152">
        <v>2.35</v>
      </c>
      <c r="P39" s="154">
        <v>3.774190958002088E-3</v>
      </c>
      <c r="Q39" s="253">
        <v>346.46050000000002</v>
      </c>
      <c r="R39" s="152">
        <v>14.199999999999955</v>
      </c>
      <c r="S39" s="154">
        <v>2.2805749618565737E-2</v>
      </c>
      <c r="T39" s="152" t="s">
        <v>724</v>
      </c>
      <c r="U39" s="152" t="s">
        <v>478</v>
      </c>
      <c r="V39" s="152" t="s">
        <v>678</v>
      </c>
      <c r="W39" s="158">
        <v>1</v>
      </c>
      <c r="X39" s="158" t="s">
        <v>467</v>
      </c>
    </row>
    <row r="40" spans="2:24">
      <c r="B40" s="811"/>
      <c r="C40" s="814"/>
      <c r="D40" s="161">
        <v>4</v>
      </c>
      <c r="E40" s="152" t="s">
        <v>505</v>
      </c>
      <c r="F40" s="153">
        <v>1659.8372000000054</v>
      </c>
      <c r="G40" s="152">
        <v>138.93</v>
      </c>
      <c r="H40" s="152">
        <v>139.52000000000001</v>
      </c>
      <c r="I40" s="163">
        <f t="shared" si="1"/>
        <v>1.0042467429640827</v>
      </c>
      <c r="J40" s="152">
        <v>2.15</v>
      </c>
      <c r="K40" s="163">
        <f t="shared" si="2"/>
        <v>1.5475419275894334E-2</v>
      </c>
      <c r="L40" s="153">
        <v>605.78</v>
      </c>
      <c r="M40" s="163">
        <f t="shared" si="3"/>
        <v>1.019722162239977</v>
      </c>
      <c r="N40" s="153">
        <v>1659.8372000000054</v>
      </c>
      <c r="O40" s="152">
        <v>0</v>
      </c>
      <c r="P40" s="154">
        <v>0</v>
      </c>
      <c r="Q40" s="253">
        <v>0</v>
      </c>
      <c r="R40" s="152">
        <v>2.7400000000000091</v>
      </c>
      <c r="S40" s="154">
        <v>1.9722162239977033E-2</v>
      </c>
      <c r="T40" s="152" t="s">
        <v>724</v>
      </c>
      <c r="U40" s="152" t="s">
        <v>487</v>
      </c>
      <c r="V40" s="152" t="s">
        <v>725</v>
      </c>
      <c r="W40" s="158">
        <v>1</v>
      </c>
      <c r="X40" s="158" t="s">
        <v>272</v>
      </c>
    </row>
    <row r="41" spans="2:24">
      <c r="B41" s="811"/>
      <c r="C41" s="814"/>
      <c r="D41" s="161">
        <v>5</v>
      </c>
      <c r="E41" s="152" t="s">
        <v>730</v>
      </c>
      <c r="F41" s="153">
        <v>1366.0163999999986</v>
      </c>
      <c r="G41" s="152">
        <v>130.6</v>
      </c>
      <c r="H41" s="152">
        <v>130.03</v>
      </c>
      <c r="I41" s="163">
        <f t="shared" si="1"/>
        <v>0.99563552833078106</v>
      </c>
      <c r="J41" s="152">
        <v>5.7</v>
      </c>
      <c r="K41" s="163">
        <f t="shared" si="2"/>
        <v>4.3644716692189896E-2</v>
      </c>
      <c r="L41" s="153">
        <v>266.27999999999997</v>
      </c>
      <c r="M41" s="163">
        <f t="shared" si="3"/>
        <v>1.0392802450229708</v>
      </c>
      <c r="N41" s="153">
        <v>1366.0163999999986</v>
      </c>
      <c r="O41" s="152">
        <v>0</v>
      </c>
      <c r="P41" s="154">
        <v>0</v>
      </c>
      <c r="Q41" s="253">
        <v>0</v>
      </c>
      <c r="R41" s="152">
        <v>5.1299999999999955</v>
      </c>
      <c r="S41" s="154">
        <v>3.9280245022970874E-2</v>
      </c>
      <c r="T41" s="152" t="s">
        <v>724</v>
      </c>
      <c r="U41" s="152" t="s">
        <v>428</v>
      </c>
      <c r="V41" s="152"/>
      <c r="W41" s="158">
        <v>1</v>
      </c>
      <c r="X41" s="158" t="s">
        <v>731</v>
      </c>
    </row>
    <row r="42" spans="2:24">
      <c r="B42" s="811"/>
      <c r="C42" s="814"/>
      <c r="D42" s="161">
        <v>6</v>
      </c>
      <c r="E42" s="152" t="s">
        <v>507</v>
      </c>
      <c r="F42" s="153">
        <v>1299.0822000000187</v>
      </c>
      <c r="G42" s="152">
        <v>4098.24</v>
      </c>
      <c r="H42" s="152">
        <v>4075.12</v>
      </c>
      <c r="I42" s="163">
        <f t="shared" si="1"/>
        <v>0.99435855391582728</v>
      </c>
      <c r="J42" s="152">
        <v>56.1</v>
      </c>
      <c r="K42" s="163">
        <f t="shared" si="2"/>
        <v>1.3688802998360273E-2</v>
      </c>
      <c r="L42" s="153">
        <v>39.39</v>
      </c>
      <c r="M42" s="163">
        <f t="shared" si="3"/>
        <v>1.0080473569141877</v>
      </c>
      <c r="N42" s="153">
        <v>1299.0822000000187</v>
      </c>
      <c r="O42" s="152">
        <v>0</v>
      </c>
      <c r="P42" s="154">
        <v>0</v>
      </c>
      <c r="Q42" s="253">
        <v>0</v>
      </c>
      <c r="R42" s="152">
        <v>32.980000000000473</v>
      </c>
      <c r="S42" s="154">
        <v>8.0473569141876703E-3</v>
      </c>
      <c r="T42" s="152" t="s">
        <v>724</v>
      </c>
      <c r="U42" s="152" t="s">
        <v>487</v>
      </c>
      <c r="V42" s="152" t="s">
        <v>725</v>
      </c>
      <c r="W42" s="158">
        <v>1</v>
      </c>
      <c r="X42" s="158" t="s">
        <v>467</v>
      </c>
    </row>
    <row r="43" spans="2:24">
      <c r="B43" s="811"/>
      <c r="C43" s="814"/>
      <c r="D43" s="161">
        <v>7</v>
      </c>
      <c r="E43" s="152" t="s">
        <v>495</v>
      </c>
      <c r="F43" s="153">
        <v>1170.4770999999985</v>
      </c>
      <c r="G43" s="152">
        <v>32.81</v>
      </c>
      <c r="H43" s="152">
        <v>31.8</v>
      </c>
      <c r="I43" s="163">
        <f t="shared" si="1"/>
        <v>0.96921670222493139</v>
      </c>
      <c r="J43" s="152">
        <v>2.7</v>
      </c>
      <c r="K43" s="163">
        <f t="shared" si="2"/>
        <v>8.229198415117342E-2</v>
      </c>
      <c r="L43" s="153">
        <v>692.59</v>
      </c>
      <c r="M43" s="163">
        <f t="shared" si="3"/>
        <v>1.0515086863761047</v>
      </c>
      <c r="N43" s="153">
        <v>1170.4770999999985</v>
      </c>
      <c r="O43" s="152">
        <v>0</v>
      </c>
      <c r="P43" s="154">
        <v>0</v>
      </c>
      <c r="Q43" s="253">
        <v>0</v>
      </c>
      <c r="R43" s="152">
        <v>1.6899999999999977</v>
      </c>
      <c r="S43" s="154">
        <v>5.150868637610477E-2</v>
      </c>
      <c r="T43" s="152" t="s">
        <v>724</v>
      </c>
      <c r="U43" s="152" t="s">
        <v>428</v>
      </c>
      <c r="V43" s="152"/>
      <c r="W43" s="158">
        <v>1</v>
      </c>
      <c r="X43" s="158" t="s">
        <v>289</v>
      </c>
    </row>
    <row r="44" spans="2:24">
      <c r="B44" s="811"/>
      <c r="C44" s="814"/>
      <c r="D44" s="161">
        <v>8</v>
      </c>
      <c r="E44" s="152" t="s">
        <v>732</v>
      </c>
      <c r="F44" s="153">
        <v>1042.0000000000011</v>
      </c>
      <c r="G44" s="152">
        <v>93.01</v>
      </c>
      <c r="H44" s="152">
        <v>93.04</v>
      </c>
      <c r="I44" s="163">
        <f t="shared" si="1"/>
        <v>1.0003225459627998</v>
      </c>
      <c r="J44" s="152">
        <v>5.62</v>
      </c>
      <c r="K44" s="163">
        <f t="shared" si="2"/>
        <v>6.0423610364476937E-2</v>
      </c>
      <c r="L44" s="153">
        <v>200</v>
      </c>
      <c r="M44" s="163">
        <f t="shared" si="3"/>
        <v>1.0607461563272766</v>
      </c>
      <c r="N44" s="153">
        <v>1130.0000000000011</v>
      </c>
      <c r="O44" s="152">
        <v>0.44</v>
      </c>
      <c r="P44" s="154">
        <v>4.7306741210622512E-3</v>
      </c>
      <c r="Q44" s="253">
        <v>88</v>
      </c>
      <c r="R44" s="152">
        <v>5.2100000000000053</v>
      </c>
      <c r="S44" s="154">
        <v>5.601548220621444E-2</v>
      </c>
      <c r="T44" s="152" t="s">
        <v>724</v>
      </c>
      <c r="U44" s="152" t="s">
        <v>428</v>
      </c>
      <c r="V44" s="152"/>
      <c r="W44" s="158">
        <v>1</v>
      </c>
      <c r="X44" s="158" t="s">
        <v>467</v>
      </c>
    </row>
    <row r="45" spans="2:24">
      <c r="B45" s="811"/>
      <c r="C45" s="814"/>
      <c r="D45" s="161">
        <v>9</v>
      </c>
      <c r="E45" s="152" t="s">
        <v>511</v>
      </c>
      <c r="F45" s="153">
        <v>1027.5047999999983</v>
      </c>
      <c r="G45" s="152">
        <v>126.11</v>
      </c>
      <c r="H45" s="152">
        <v>125.13</v>
      </c>
      <c r="I45" s="163">
        <f t="shared" si="1"/>
        <v>0.99222900642296408</v>
      </c>
      <c r="J45" s="152">
        <v>3.5</v>
      </c>
      <c r="K45" s="163">
        <f t="shared" si="2"/>
        <v>2.7753548489414005E-2</v>
      </c>
      <c r="L45" s="153">
        <v>407.74</v>
      </c>
      <c r="M45" s="163">
        <f t="shared" si="3"/>
        <v>1.019982554912378</v>
      </c>
      <c r="N45" s="153">
        <v>1027.5047999999983</v>
      </c>
      <c r="O45" s="152">
        <v>0</v>
      </c>
      <c r="P45" s="154">
        <v>0</v>
      </c>
      <c r="Q45" s="253">
        <v>0</v>
      </c>
      <c r="R45" s="152">
        <v>2.519999999999996</v>
      </c>
      <c r="S45" s="154">
        <v>1.9982554912378051E-2</v>
      </c>
      <c r="T45" s="152" t="s">
        <v>724</v>
      </c>
      <c r="U45" s="152" t="s">
        <v>487</v>
      </c>
      <c r="V45" s="152" t="s">
        <v>725</v>
      </c>
      <c r="W45" s="158">
        <v>1</v>
      </c>
      <c r="X45" s="158" t="s">
        <v>510</v>
      </c>
    </row>
    <row r="46" spans="2:24">
      <c r="B46" s="812"/>
      <c r="C46" s="815"/>
      <c r="D46" s="161">
        <v>10</v>
      </c>
      <c r="E46" s="152" t="s">
        <v>727</v>
      </c>
      <c r="F46" s="153">
        <v>987.03559999999675</v>
      </c>
      <c r="G46" s="152">
        <v>38.020000000000003</v>
      </c>
      <c r="H46" s="152">
        <v>38.36</v>
      </c>
      <c r="I46" s="163">
        <f t="shared" si="1"/>
        <v>1.0089426617569699</v>
      </c>
      <c r="J46" s="152">
        <v>1.1499999999999999</v>
      </c>
      <c r="K46" s="163">
        <f t="shared" si="2"/>
        <v>3.0247238295633871E-2</v>
      </c>
      <c r="L46" s="153">
        <v>662.44</v>
      </c>
      <c r="M46" s="163">
        <f t="shared" si="3"/>
        <v>1.0391899000526037</v>
      </c>
      <c r="N46" s="153">
        <v>987.03559999999675</v>
      </c>
      <c r="O46" s="152">
        <v>0</v>
      </c>
      <c r="P46" s="154">
        <v>0</v>
      </c>
      <c r="Q46" s="253">
        <v>0</v>
      </c>
      <c r="R46" s="152">
        <v>1.4899999999999949</v>
      </c>
      <c r="S46" s="154">
        <v>3.9189900052603754E-2</v>
      </c>
      <c r="T46" s="152" t="s">
        <v>724</v>
      </c>
      <c r="U46" s="152" t="s">
        <v>428</v>
      </c>
      <c r="V46" s="152"/>
      <c r="W46" s="158">
        <v>1</v>
      </c>
      <c r="X46" s="158" t="s">
        <v>467</v>
      </c>
    </row>
    <row r="47" spans="2:24">
      <c r="B47" s="810">
        <f t="shared" si="19"/>
        <v>45934</v>
      </c>
      <c r="C47" s="813" t="str">
        <f t="shared" ref="C47" si="21">CHOOSE(WEEKDAY(B47,2),"一","二","三","四","五","六","日")</f>
        <v>六</v>
      </c>
      <c r="D47" s="161">
        <v>1</v>
      </c>
      <c r="E47" s="152" t="s">
        <v>493</v>
      </c>
      <c r="F47" s="153">
        <v>2924.1283999999987</v>
      </c>
      <c r="G47" s="152">
        <v>280.54000000000002</v>
      </c>
      <c r="H47" s="152">
        <v>288.16000000000003</v>
      </c>
      <c r="I47" s="163">
        <f t="shared" si="1"/>
        <v>1.0271619020460541</v>
      </c>
      <c r="J47" s="152">
        <v>7.7</v>
      </c>
      <c r="K47" s="163">
        <f t="shared" si="2"/>
        <v>2.7447066371996863E-2</v>
      </c>
      <c r="L47" s="153">
        <v>190.87</v>
      </c>
      <c r="M47" s="163">
        <f t="shared" si="3"/>
        <v>1.0546089684180509</v>
      </c>
      <c r="N47" s="153">
        <v>2924.1283999999987</v>
      </c>
      <c r="O47" s="152">
        <v>0</v>
      </c>
      <c r="P47" s="154">
        <v>0</v>
      </c>
      <c r="Q47" s="253">
        <v>0</v>
      </c>
      <c r="R47" s="152">
        <v>15.319999999999993</v>
      </c>
      <c r="S47" s="154">
        <v>5.4608968418050872E-2</v>
      </c>
      <c r="T47" s="152" t="s">
        <v>724</v>
      </c>
      <c r="U47" s="152" t="s">
        <v>428</v>
      </c>
      <c r="V47" s="152"/>
      <c r="W47" s="158">
        <v>1</v>
      </c>
      <c r="X47" s="158" t="s">
        <v>492</v>
      </c>
    </row>
    <row r="48" spans="2:24">
      <c r="B48" s="811"/>
      <c r="C48" s="814"/>
      <c r="D48" s="161">
        <v>2</v>
      </c>
      <c r="E48" s="152" t="s">
        <v>479</v>
      </c>
      <c r="F48" s="153">
        <v>1304.7555000000061</v>
      </c>
      <c r="G48" s="152">
        <v>635.29999999999995</v>
      </c>
      <c r="H48" s="152">
        <v>633.34</v>
      </c>
      <c r="I48" s="163">
        <f t="shared" si="1"/>
        <v>0.99691484338107994</v>
      </c>
      <c r="J48" s="152">
        <v>13.04</v>
      </c>
      <c r="K48" s="163">
        <f t="shared" si="2"/>
        <v>2.0525735872815993E-2</v>
      </c>
      <c r="L48" s="153">
        <v>147.43</v>
      </c>
      <c r="M48" s="163">
        <f t="shared" si="3"/>
        <v>1.0174405792538959</v>
      </c>
      <c r="N48" s="153">
        <v>1633.5244000000062</v>
      </c>
      <c r="O48" s="152">
        <v>2.23</v>
      </c>
      <c r="P48" s="154">
        <v>3.5101526837714469E-3</v>
      </c>
      <c r="Q48" s="253">
        <v>328.76890000000003</v>
      </c>
      <c r="R48" s="152">
        <v>8.8500000000000405</v>
      </c>
      <c r="S48" s="154">
        <v>1.3930426570124416E-2</v>
      </c>
      <c r="T48" s="152" t="s">
        <v>724</v>
      </c>
      <c r="U48" s="152" t="s">
        <v>478</v>
      </c>
      <c r="V48" s="152" t="s">
        <v>678</v>
      </c>
      <c r="W48" s="158">
        <v>1</v>
      </c>
      <c r="X48" s="158" t="s">
        <v>467</v>
      </c>
    </row>
    <row r="49" spans="2:24">
      <c r="B49" s="811"/>
      <c r="C49" s="814"/>
      <c r="D49" s="161">
        <v>3</v>
      </c>
      <c r="E49" s="152" t="s">
        <v>495</v>
      </c>
      <c r="F49" s="153">
        <v>1281.291500000001</v>
      </c>
      <c r="G49" s="152">
        <v>32.33</v>
      </c>
      <c r="H49" s="152">
        <v>31.48</v>
      </c>
      <c r="I49" s="163">
        <f t="shared" si="1"/>
        <v>0.97370862975564498</v>
      </c>
      <c r="J49" s="152">
        <v>2.7</v>
      </c>
      <c r="K49" s="163">
        <f t="shared" si="2"/>
        <v>8.3513764305598523E-2</v>
      </c>
      <c r="L49" s="153">
        <v>692.59</v>
      </c>
      <c r="M49" s="163">
        <f t="shared" si="3"/>
        <v>1.0572223940612435</v>
      </c>
      <c r="N49" s="153">
        <v>1281.291500000001</v>
      </c>
      <c r="O49" s="152">
        <v>0</v>
      </c>
      <c r="P49" s="154">
        <v>0</v>
      </c>
      <c r="Q49" s="253">
        <v>0</v>
      </c>
      <c r="R49" s="152">
        <v>1.8500000000000014</v>
      </c>
      <c r="S49" s="154">
        <v>5.7222394061243471E-2</v>
      </c>
      <c r="T49" s="152" t="s">
        <v>724</v>
      </c>
      <c r="U49" s="152" t="s">
        <v>428</v>
      </c>
      <c r="V49" s="152"/>
      <c r="W49" s="158">
        <v>1</v>
      </c>
      <c r="X49" s="158" t="s">
        <v>289</v>
      </c>
    </row>
    <row r="50" spans="2:24">
      <c r="B50" s="811"/>
      <c r="C50" s="814"/>
      <c r="D50" s="161">
        <v>4</v>
      </c>
      <c r="E50" s="152" t="s">
        <v>505</v>
      </c>
      <c r="F50" s="153">
        <v>1211.56</v>
      </c>
      <c r="G50" s="152">
        <v>136.4</v>
      </c>
      <c r="H50" s="152">
        <v>135.09</v>
      </c>
      <c r="I50" s="163">
        <f t="shared" si="1"/>
        <v>0.99039589442815246</v>
      </c>
      <c r="J50" s="152">
        <v>3.31</v>
      </c>
      <c r="K50" s="163">
        <f t="shared" si="2"/>
        <v>2.4266862170087975E-2</v>
      </c>
      <c r="L50" s="153">
        <v>605.78</v>
      </c>
      <c r="M50" s="163">
        <f t="shared" si="3"/>
        <v>1.0146627565982405</v>
      </c>
      <c r="N50" s="153">
        <v>1211.56</v>
      </c>
      <c r="O50" s="152">
        <v>0</v>
      </c>
      <c r="P50" s="154">
        <v>0</v>
      </c>
      <c r="Q50" s="253">
        <v>0</v>
      </c>
      <c r="R50" s="152">
        <v>2</v>
      </c>
      <c r="S50" s="154">
        <v>1.4662756598240468E-2</v>
      </c>
      <c r="T50" s="152" t="s">
        <v>724</v>
      </c>
      <c r="U50" s="152" t="s">
        <v>487</v>
      </c>
      <c r="V50" s="152" t="s">
        <v>725</v>
      </c>
      <c r="W50" s="158">
        <v>1</v>
      </c>
      <c r="X50" s="158" t="s">
        <v>272</v>
      </c>
    </row>
    <row r="51" spans="2:24">
      <c r="B51" s="811"/>
      <c r="C51" s="814"/>
      <c r="D51" s="161">
        <v>5</v>
      </c>
      <c r="E51" s="152" t="s">
        <v>684</v>
      </c>
      <c r="F51" s="153">
        <v>1124.554199999995</v>
      </c>
      <c r="G51" s="152">
        <v>102.62</v>
      </c>
      <c r="H51" s="152">
        <v>102.71</v>
      </c>
      <c r="I51" s="163">
        <f t="shared" si="1"/>
        <v>1.0008770220229974</v>
      </c>
      <c r="J51" s="152">
        <v>2.94</v>
      </c>
      <c r="K51" s="163">
        <f t="shared" si="2"/>
        <v>2.8649386084583901E-2</v>
      </c>
      <c r="L51" s="153">
        <v>371.14</v>
      </c>
      <c r="M51" s="163">
        <f t="shared" si="3"/>
        <v>1.0295264081075812</v>
      </c>
      <c r="N51" s="153">
        <v>1124.554199999995</v>
      </c>
      <c r="O51" s="152">
        <v>0</v>
      </c>
      <c r="P51" s="154">
        <v>0</v>
      </c>
      <c r="Q51" s="253">
        <v>0</v>
      </c>
      <c r="R51" s="152">
        <v>3.0299999999999869</v>
      </c>
      <c r="S51" s="154">
        <v>2.952640810758124E-2</v>
      </c>
      <c r="T51" s="152" t="s">
        <v>724</v>
      </c>
      <c r="U51" s="152" t="s">
        <v>428</v>
      </c>
      <c r="V51" s="152"/>
      <c r="W51" s="158">
        <v>1</v>
      </c>
      <c r="X51" s="158" t="s">
        <v>467</v>
      </c>
    </row>
    <row r="52" spans="2:24">
      <c r="B52" s="811"/>
      <c r="C52" s="814"/>
      <c r="D52" s="161">
        <v>6</v>
      </c>
      <c r="E52" s="152" t="s">
        <v>726</v>
      </c>
      <c r="F52" s="153">
        <v>1002.6482000000008</v>
      </c>
      <c r="G52" s="152">
        <v>49.53</v>
      </c>
      <c r="H52" s="152">
        <v>49.81</v>
      </c>
      <c r="I52" s="163">
        <f t="shared" si="1"/>
        <v>1.0056531395114072</v>
      </c>
      <c r="J52" s="152">
        <v>2.46</v>
      </c>
      <c r="K52" s="163">
        <f t="shared" si="2"/>
        <v>4.9666868564506361E-2</v>
      </c>
      <c r="L52" s="153">
        <v>365.93</v>
      </c>
      <c r="M52" s="163">
        <f t="shared" si="3"/>
        <v>1.0553200080759135</v>
      </c>
      <c r="N52" s="153">
        <v>1002.6482000000008</v>
      </c>
      <c r="O52" s="152">
        <v>0</v>
      </c>
      <c r="P52" s="154">
        <v>0</v>
      </c>
      <c r="Q52" s="253">
        <v>0</v>
      </c>
      <c r="R52" s="152">
        <v>2.740000000000002</v>
      </c>
      <c r="S52" s="154">
        <v>5.5320008075913626E-2</v>
      </c>
      <c r="T52" s="152" t="s">
        <v>724</v>
      </c>
      <c r="U52" s="152" t="s">
        <v>428</v>
      </c>
      <c r="V52" s="152"/>
      <c r="W52" s="158">
        <v>1</v>
      </c>
      <c r="X52" s="158" t="s">
        <v>470</v>
      </c>
    </row>
    <row r="53" spans="2:24">
      <c r="B53" s="811"/>
      <c r="C53" s="814"/>
      <c r="D53" s="161">
        <v>7</v>
      </c>
      <c r="E53" s="152" t="s">
        <v>733</v>
      </c>
      <c r="F53" s="153">
        <v>947.61360000000093</v>
      </c>
      <c r="G53" s="152">
        <v>13.32</v>
      </c>
      <c r="H53" s="152">
        <v>13.64</v>
      </c>
      <c r="I53" s="163">
        <f t="shared" si="1"/>
        <v>1.0240240240240241</v>
      </c>
      <c r="J53" s="152">
        <v>0.4</v>
      </c>
      <c r="K53" s="163">
        <f t="shared" si="2"/>
        <v>3.003003003003003E-2</v>
      </c>
      <c r="L53" s="153">
        <v>1316.13</v>
      </c>
      <c r="M53" s="163">
        <f t="shared" si="3"/>
        <v>1.0540540540540542</v>
      </c>
      <c r="N53" s="153">
        <v>947.61360000000093</v>
      </c>
      <c r="O53" s="152">
        <v>0</v>
      </c>
      <c r="P53" s="154">
        <v>0</v>
      </c>
      <c r="Q53" s="253">
        <v>0</v>
      </c>
      <c r="R53" s="152">
        <v>0.72000000000000064</v>
      </c>
      <c r="S53" s="154">
        <v>5.4054054054054099E-2</v>
      </c>
      <c r="T53" s="152" t="s">
        <v>724</v>
      </c>
      <c r="U53" s="152" t="s">
        <v>428</v>
      </c>
      <c r="V53" s="152"/>
      <c r="W53" s="158">
        <v>1</v>
      </c>
      <c r="X53" s="158" t="s">
        <v>314</v>
      </c>
    </row>
    <row r="54" spans="2:24">
      <c r="B54" s="811"/>
      <c r="C54" s="814"/>
      <c r="D54" s="161">
        <v>8</v>
      </c>
      <c r="E54" s="152" t="s">
        <v>507</v>
      </c>
      <c r="F54" s="153">
        <v>882.72989999999425</v>
      </c>
      <c r="G54" s="152">
        <v>4059.09</v>
      </c>
      <c r="H54" s="152">
        <v>4038.6</v>
      </c>
      <c r="I54" s="163">
        <f t="shared" si="1"/>
        <v>0.99495207053797763</v>
      </c>
      <c r="J54" s="152">
        <v>42.9</v>
      </c>
      <c r="K54" s="163">
        <f t="shared" si="2"/>
        <v>1.0568871348011499E-2</v>
      </c>
      <c r="L54" s="153">
        <v>39.39</v>
      </c>
      <c r="M54" s="163">
        <f t="shared" si="3"/>
        <v>1.0055209418859892</v>
      </c>
      <c r="N54" s="153">
        <v>882.72989999999425</v>
      </c>
      <c r="O54" s="152">
        <v>0</v>
      </c>
      <c r="P54" s="154">
        <v>0</v>
      </c>
      <c r="Q54" s="253">
        <v>0</v>
      </c>
      <c r="R54" s="152">
        <v>22.409999999999854</v>
      </c>
      <c r="S54" s="154">
        <v>5.520941885989188E-3</v>
      </c>
      <c r="T54" s="152" t="s">
        <v>724</v>
      </c>
      <c r="U54" s="152" t="s">
        <v>487</v>
      </c>
      <c r="V54" s="152" t="s">
        <v>725</v>
      </c>
      <c r="W54" s="158">
        <v>1</v>
      </c>
      <c r="X54" s="158" t="s">
        <v>467</v>
      </c>
    </row>
    <row r="55" spans="2:24">
      <c r="B55" s="811"/>
      <c r="C55" s="814"/>
      <c r="D55" s="161">
        <v>9</v>
      </c>
      <c r="E55" s="152" t="s">
        <v>581</v>
      </c>
      <c r="F55" s="153">
        <v>855.38559999999973</v>
      </c>
      <c r="G55" s="152">
        <v>43.05</v>
      </c>
      <c r="H55" s="152">
        <v>39.47</v>
      </c>
      <c r="I55" s="163">
        <f t="shared" si="1"/>
        <v>0.91684088269454123</v>
      </c>
      <c r="J55" s="152">
        <v>4.9400000000000004</v>
      </c>
      <c r="K55" s="163">
        <f t="shared" si="2"/>
        <v>0.11475029036004647</v>
      </c>
      <c r="L55" s="153">
        <v>628.96</v>
      </c>
      <c r="M55" s="163">
        <f t="shared" si="3"/>
        <v>1.0315911730545877</v>
      </c>
      <c r="N55" s="153">
        <v>855.38559999999973</v>
      </c>
      <c r="O55" s="152">
        <v>0</v>
      </c>
      <c r="P55" s="154">
        <v>0</v>
      </c>
      <c r="Q55" s="253">
        <v>0</v>
      </c>
      <c r="R55" s="152">
        <v>1.3599999999999994</v>
      </c>
      <c r="S55" s="154">
        <v>3.1591173054587675E-2</v>
      </c>
      <c r="T55" s="152" t="s">
        <v>724</v>
      </c>
      <c r="U55" s="152" t="s">
        <v>428</v>
      </c>
      <c r="V55" s="152"/>
      <c r="W55" s="158">
        <v>1</v>
      </c>
      <c r="X55" s="158" t="s">
        <v>273</v>
      </c>
    </row>
    <row r="56" spans="2:24">
      <c r="B56" s="812"/>
      <c r="C56" s="815"/>
      <c r="D56" s="161">
        <v>10</v>
      </c>
      <c r="E56" s="152" t="s">
        <v>717</v>
      </c>
      <c r="F56" s="153">
        <v>851.2257000000011</v>
      </c>
      <c r="G56" s="152">
        <v>86.32</v>
      </c>
      <c r="H56" s="152">
        <v>86.12</v>
      </c>
      <c r="I56" s="163">
        <f t="shared" si="1"/>
        <v>0.99768303985171469</v>
      </c>
      <c r="J56" s="152">
        <v>6.83</v>
      </c>
      <c r="K56" s="163">
        <f t="shared" si="2"/>
        <v>7.9124189063948108E-2</v>
      </c>
      <c r="L56" s="153">
        <v>128.38999999999999</v>
      </c>
      <c r="M56" s="163">
        <f t="shared" si="3"/>
        <v>1.0768072289156627</v>
      </c>
      <c r="N56" s="153">
        <v>851.2257000000011</v>
      </c>
      <c r="O56" s="152">
        <v>0</v>
      </c>
      <c r="P56" s="154">
        <v>0</v>
      </c>
      <c r="Q56" s="253">
        <v>0</v>
      </c>
      <c r="R56" s="152">
        <v>6.6300000000000097</v>
      </c>
      <c r="S56" s="154">
        <v>7.6807228915662773E-2</v>
      </c>
      <c r="T56" s="152" t="s">
        <v>724</v>
      </c>
      <c r="U56" s="152" t="s">
        <v>428</v>
      </c>
      <c r="V56" s="152"/>
      <c r="W56" s="158">
        <v>1</v>
      </c>
      <c r="X56" s="158" t="s">
        <v>298</v>
      </c>
    </row>
    <row r="57" spans="2:24">
      <c r="B57" s="810">
        <f t="shared" si="19"/>
        <v>45935</v>
      </c>
      <c r="C57" s="813" t="str">
        <f t="shared" ref="C57" si="22">CHOOSE(WEEKDAY(B57,2),"一","二","三","四","五","六","日")</f>
        <v>日</v>
      </c>
      <c r="D57" s="161">
        <v>1</v>
      </c>
      <c r="E57" s="152" t="s">
        <v>495</v>
      </c>
      <c r="F57" s="153">
        <v>4190.1695000000027</v>
      </c>
      <c r="G57" s="152">
        <v>37.659999999999997</v>
      </c>
      <c r="H57" s="152">
        <v>37.770000000000003</v>
      </c>
      <c r="I57" s="163">
        <f t="shared" si="1"/>
        <v>1.002920870950611</v>
      </c>
      <c r="J57" s="152">
        <v>5.94</v>
      </c>
      <c r="K57" s="163">
        <f t="shared" si="2"/>
        <v>0.1577270313329793</v>
      </c>
      <c r="L57" s="153">
        <v>692.59</v>
      </c>
      <c r="M57" s="163">
        <f t="shared" si="3"/>
        <v>1.16064790228359</v>
      </c>
      <c r="N57" s="153">
        <v>4190.1695000000027</v>
      </c>
      <c r="O57" s="152">
        <v>0</v>
      </c>
      <c r="P57" s="154">
        <v>0</v>
      </c>
      <c r="Q57" s="253">
        <v>0</v>
      </c>
      <c r="R57" s="152">
        <v>6.0500000000000043</v>
      </c>
      <c r="S57" s="154">
        <v>0.16064790228359013</v>
      </c>
      <c r="T57" s="152" t="s">
        <v>724</v>
      </c>
      <c r="U57" s="152" t="s">
        <v>428</v>
      </c>
      <c r="V57" s="152"/>
      <c r="W57" s="158">
        <v>1</v>
      </c>
      <c r="X57" s="158" t="s">
        <v>289</v>
      </c>
    </row>
    <row r="58" spans="2:24">
      <c r="B58" s="811"/>
      <c r="C58" s="814"/>
      <c r="D58" s="161">
        <v>2</v>
      </c>
      <c r="E58" s="152" t="s">
        <v>493</v>
      </c>
      <c r="F58" s="153">
        <v>3657.0692000000049</v>
      </c>
      <c r="G58" s="152">
        <v>375.18</v>
      </c>
      <c r="H58" s="152">
        <v>385.24</v>
      </c>
      <c r="I58" s="163">
        <f t="shared" si="1"/>
        <v>1.0268137960445654</v>
      </c>
      <c r="J58" s="152">
        <v>9.1</v>
      </c>
      <c r="K58" s="163">
        <f t="shared" si="2"/>
        <v>2.4255024255024255E-2</v>
      </c>
      <c r="L58" s="153">
        <v>190.87</v>
      </c>
      <c r="M58" s="163">
        <f t="shared" si="3"/>
        <v>1.0510688202995897</v>
      </c>
      <c r="N58" s="153">
        <v>3657.0692000000049</v>
      </c>
      <c r="O58" s="152">
        <v>0</v>
      </c>
      <c r="P58" s="154">
        <v>0</v>
      </c>
      <c r="Q58" s="253">
        <v>0</v>
      </c>
      <c r="R58" s="152">
        <v>19.160000000000025</v>
      </c>
      <c r="S58" s="154">
        <v>5.1068820299589597E-2</v>
      </c>
      <c r="T58" s="152" t="s">
        <v>724</v>
      </c>
      <c r="U58" s="152" t="s">
        <v>428</v>
      </c>
      <c r="V58" s="152"/>
      <c r="W58" s="158">
        <v>1</v>
      </c>
      <c r="X58" s="158" t="s">
        <v>492</v>
      </c>
    </row>
    <row r="59" spans="2:24">
      <c r="B59" s="811"/>
      <c r="C59" s="814"/>
      <c r="D59" s="161">
        <v>3</v>
      </c>
      <c r="E59" s="152" t="s">
        <v>479</v>
      </c>
      <c r="F59" s="153">
        <v>2491.56699999999</v>
      </c>
      <c r="G59" s="152">
        <v>742.32</v>
      </c>
      <c r="H59" s="152">
        <v>747.17</v>
      </c>
      <c r="I59" s="163">
        <f t="shared" si="1"/>
        <v>1.0065335704278477</v>
      </c>
      <c r="J59" s="152">
        <v>15.1</v>
      </c>
      <c r="K59" s="163">
        <f t="shared" si="2"/>
        <v>2.034163164134066E-2</v>
      </c>
      <c r="L59" s="153">
        <v>147.43</v>
      </c>
      <c r="M59" s="163">
        <f t="shared" si="3"/>
        <v>1.0268752020691885</v>
      </c>
      <c r="N59" s="153">
        <v>2941.2284999999902</v>
      </c>
      <c r="O59" s="152">
        <v>3.05</v>
      </c>
      <c r="P59" s="154">
        <v>4.1087401659661597E-3</v>
      </c>
      <c r="Q59" s="253">
        <v>449.66149999999999</v>
      </c>
      <c r="R59" s="152">
        <v>16.899999999999931</v>
      </c>
      <c r="S59" s="154">
        <v>2.2766461903222235E-2</v>
      </c>
      <c r="T59" s="152" t="s">
        <v>724</v>
      </c>
      <c r="U59" s="152" t="s">
        <v>478</v>
      </c>
      <c r="V59" s="152" t="s">
        <v>678</v>
      </c>
      <c r="W59" s="158">
        <v>1</v>
      </c>
      <c r="X59" s="158" t="s">
        <v>467</v>
      </c>
    </row>
    <row r="60" spans="2:24">
      <c r="B60" s="811"/>
      <c r="C60" s="814"/>
      <c r="D60" s="161">
        <v>4</v>
      </c>
      <c r="E60" s="152" t="s">
        <v>508</v>
      </c>
      <c r="F60" s="153">
        <v>2047.1965999999998</v>
      </c>
      <c r="G60" s="152">
        <v>234.08</v>
      </c>
      <c r="H60" s="152">
        <v>234.59</v>
      </c>
      <c r="I60" s="163">
        <f t="shared" si="1"/>
        <v>1.0021787423103212</v>
      </c>
      <c r="J60" s="152">
        <v>18.399999999999999</v>
      </c>
      <c r="K60" s="163">
        <f t="shared" si="2"/>
        <v>7.8605604921394387E-2</v>
      </c>
      <c r="L60" s="153">
        <v>108.26</v>
      </c>
      <c r="M60" s="163">
        <f t="shared" si="3"/>
        <v>1.0807843472317156</v>
      </c>
      <c r="N60" s="153">
        <v>2047.1965999999998</v>
      </c>
      <c r="O60" s="152">
        <v>0</v>
      </c>
      <c r="P60" s="154">
        <v>0</v>
      </c>
      <c r="Q60" s="253">
        <v>0</v>
      </c>
      <c r="R60" s="152">
        <v>18.909999999999997</v>
      </c>
      <c r="S60" s="154">
        <v>8.0784347231715639E-2</v>
      </c>
      <c r="T60" s="152" t="s">
        <v>724</v>
      </c>
      <c r="U60" s="152" t="s">
        <v>487</v>
      </c>
      <c r="V60" s="152" t="s">
        <v>725</v>
      </c>
      <c r="W60" s="158">
        <v>1</v>
      </c>
      <c r="X60" s="158" t="s">
        <v>288</v>
      </c>
    </row>
    <row r="61" spans="2:24">
      <c r="B61" s="811"/>
      <c r="C61" s="814"/>
      <c r="D61" s="161">
        <v>5</v>
      </c>
      <c r="E61" s="152" t="s">
        <v>734</v>
      </c>
      <c r="F61" s="153">
        <v>2018.915099999999</v>
      </c>
      <c r="G61" s="152">
        <v>79.5</v>
      </c>
      <c r="H61" s="152">
        <v>70.63</v>
      </c>
      <c r="I61" s="163">
        <f t="shared" si="1"/>
        <v>0.8884276729559748</v>
      </c>
      <c r="J61" s="152">
        <v>26.6</v>
      </c>
      <c r="K61" s="163">
        <f t="shared" si="2"/>
        <v>0.3345911949685535</v>
      </c>
      <c r="L61" s="153">
        <v>113.87</v>
      </c>
      <c r="M61" s="163">
        <f t="shared" si="3"/>
        <v>1.2230188679245282</v>
      </c>
      <c r="N61" s="153">
        <v>2018.915099999999</v>
      </c>
      <c r="O61" s="152">
        <v>0</v>
      </c>
      <c r="P61" s="154">
        <v>0</v>
      </c>
      <c r="Q61" s="253">
        <v>0</v>
      </c>
      <c r="R61" s="152">
        <v>17.72999999999999</v>
      </c>
      <c r="S61" s="154">
        <v>0.22301886792452819</v>
      </c>
      <c r="T61" s="152" t="s">
        <v>724</v>
      </c>
      <c r="U61" s="152" t="s">
        <v>428</v>
      </c>
      <c r="V61" s="152"/>
      <c r="W61" s="158">
        <v>1</v>
      </c>
      <c r="X61" s="158" t="s">
        <v>289</v>
      </c>
    </row>
    <row r="62" spans="2:24">
      <c r="B62" s="811"/>
      <c r="C62" s="814"/>
      <c r="D62" s="161">
        <v>6</v>
      </c>
      <c r="E62" s="152" t="s">
        <v>671</v>
      </c>
      <c r="F62" s="153">
        <v>1630.4479999999987</v>
      </c>
      <c r="G62" s="152">
        <v>187.4</v>
      </c>
      <c r="H62" s="152">
        <v>190.26</v>
      </c>
      <c r="I62" s="163">
        <f t="shared" si="1"/>
        <v>1.0152614727854856</v>
      </c>
      <c r="J62" s="152">
        <v>8.4</v>
      </c>
      <c r="K62" s="163">
        <f t="shared" si="2"/>
        <v>4.4823906083244394E-2</v>
      </c>
      <c r="L62" s="153">
        <v>144.80000000000001</v>
      </c>
      <c r="M62" s="163">
        <f t="shared" si="3"/>
        <v>1.0600853788687299</v>
      </c>
      <c r="N62" s="153">
        <v>1630.4479999999987</v>
      </c>
      <c r="O62" s="152">
        <v>0</v>
      </c>
      <c r="P62" s="154">
        <v>0</v>
      </c>
      <c r="Q62" s="253">
        <v>0</v>
      </c>
      <c r="R62" s="152">
        <v>11.259999999999991</v>
      </c>
      <c r="S62" s="154">
        <v>6.0085378868729937E-2</v>
      </c>
      <c r="T62" s="152" t="s">
        <v>724</v>
      </c>
      <c r="U62" s="152" t="s">
        <v>428</v>
      </c>
      <c r="V62" s="152"/>
      <c r="W62" s="158">
        <v>1</v>
      </c>
      <c r="X62" s="158" t="s">
        <v>467</v>
      </c>
    </row>
    <row r="63" spans="2:24">
      <c r="B63" s="811"/>
      <c r="C63" s="814"/>
      <c r="D63" s="161">
        <v>7</v>
      </c>
      <c r="E63" s="152" t="s">
        <v>569</v>
      </c>
      <c r="F63" s="153">
        <v>1590.3647999999973</v>
      </c>
      <c r="G63" s="152">
        <v>85.69</v>
      </c>
      <c r="H63" s="152">
        <v>86.05</v>
      </c>
      <c r="I63" s="163">
        <f t="shared" si="1"/>
        <v>1.0042011903372623</v>
      </c>
      <c r="J63" s="152">
        <v>3.96</v>
      </c>
      <c r="K63" s="163">
        <f t="shared" si="2"/>
        <v>4.6213093709884467E-2</v>
      </c>
      <c r="L63" s="153">
        <v>368.14</v>
      </c>
      <c r="M63" s="163">
        <f t="shared" si="3"/>
        <v>1.0504142840471467</v>
      </c>
      <c r="N63" s="153">
        <v>1590.3647999999973</v>
      </c>
      <c r="O63" s="152">
        <v>0</v>
      </c>
      <c r="P63" s="154">
        <v>0</v>
      </c>
      <c r="Q63" s="253">
        <v>0</v>
      </c>
      <c r="R63" s="152">
        <v>4.3199999999999932</v>
      </c>
      <c r="S63" s="154">
        <v>5.0414284047146617E-2</v>
      </c>
      <c r="T63" s="152" t="s">
        <v>724</v>
      </c>
      <c r="U63" s="152" t="s">
        <v>428</v>
      </c>
      <c r="V63" s="152"/>
      <c r="W63" s="158">
        <v>1</v>
      </c>
      <c r="X63" s="158" t="s">
        <v>308</v>
      </c>
    </row>
    <row r="64" spans="2:24">
      <c r="B64" s="811"/>
      <c r="C64" s="814"/>
      <c r="D64" s="161">
        <v>8</v>
      </c>
      <c r="E64" s="152" t="s">
        <v>567</v>
      </c>
      <c r="F64" s="153">
        <v>1509.599999999999</v>
      </c>
      <c r="G64" s="152">
        <v>20.75</v>
      </c>
      <c r="H64" s="152">
        <v>20.75</v>
      </c>
      <c r="I64" s="163">
        <f t="shared" si="1"/>
        <v>1</v>
      </c>
      <c r="J64" s="152">
        <v>2.4</v>
      </c>
      <c r="K64" s="163">
        <f t="shared" si="2"/>
        <v>0.11566265060240963</v>
      </c>
      <c r="L64" s="153">
        <v>629</v>
      </c>
      <c r="M64" s="163">
        <f t="shared" si="3"/>
        <v>1.1156626506024097</v>
      </c>
      <c r="N64" s="153">
        <v>1509.599999999999</v>
      </c>
      <c r="O64" s="152">
        <v>0</v>
      </c>
      <c r="P64" s="154">
        <v>0</v>
      </c>
      <c r="Q64" s="253">
        <v>0</v>
      </c>
      <c r="R64" s="152">
        <v>2.3999999999999986</v>
      </c>
      <c r="S64" s="154">
        <v>0.11566265060240957</v>
      </c>
      <c r="T64" s="152" t="s">
        <v>724</v>
      </c>
      <c r="U64" s="152" t="s">
        <v>428</v>
      </c>
      <c r="V64" s="152"/>
      <c r="W64" s="158">
        <v>1</v>
      </c>
      <c r="X64" s="158" t="s">
        <v>566</v>
      </c>
    </row>
    <row r="65" spans="2:24">
      <c r="B65" s="811"/>
      <c r="C65" s="814"/>
      <c r="D65" s="161">
        <v>9</v>
      </c>
      <c r="E65" s="152" t="s">
        <v>505</v>
      </c>
      <c r="F65" s="153">
        <v>1375.1205999999888</v>
      </c>
      <c r="G65" s="152">
        <v>161.47</v>
      </c>
      <c r="H65" s="152">
        <v>157.91999999999999</v>
      </c>
      <c r="I65" s="163">
        <f t="shared" si="1"/>
        <v>0.97801449185607225</v>
      </c>
      <c r="J65" s="152">
        <v>5.82</v>
      </c>
      <c r="K65" s="163">
        <f t="shared" si="2"/>
        <v>3.6043847154270142E-2</v>
      </c>
      <c r="L65" s="153">
        <v>605.78</v>
      </c>
      <c r="M65" s="163">
        <f t="shared" si="3"/>
        <v>1.0140583390103424</v>
      </c>
      <c r="N65" s="153">
        <v>1375.1205999999888</v>
      </c>
      <c r="O65" s="152">
        <v>0</v>
      </c>
      <c r="P65" s="154">
        <v>0</v>
      </c>
      <c r="Q65" s="253">
        <v>0</v>
      </c>
      <c r="R65" s="152">
        <v>2.2699999999999818</v>
      </c>
      <c r="S65" s="154">
        <v>1.4058339010342365E-2</v>
      </c>
      <c r="T65" s="152" t="s">
        <v>724</v>
      </c>
      <c r="U65" s="152" t="s">
        <v>487</v>
      </c>
      <c r="V65" s="152" t="s">
        <v>725</v>
      </c>
      <c r="W65" s="158">
        <v>1</v>
      </c>
      <c r="X65" s="158" t="s">
        <v>272</v>
      </c>
    </row>
    <row r="66" spans="2:24">
      <c r="B66" s="812"/>
      <c r="C66" s="815"/>
      <c r="D66" s="161">
        <v>10</v>
      </c>
      <c r="E66" s="152" t="s">
        <v>730</v>
      </c>
      <c r="F66" s="153">
        <v>1166.3063999999986</v>
      </c>
      <c r="G66" s="152">
        <v>145.65</v>
      </c>
      <c r="H66" s="152">
        <v>146.22999999999999</v>
      </c>
      <c r="I66" s="163">
        <f t="shared" si="1"/>
        <v>1.0039821489872982</v>
      </c>
      <c r="J66" s="152">
        <v>3.8</v>
      </c>
      <c r="K66" s="163">
        <f t="shared" si="2"/>
        <v>2.608994164092001E-2</v>
      </c>
      <c r="L66" s="153">
        <v>266.27999999999997</v>
      </c>
      <c r="M66" s="163">
        <f t="shared" si="3"/>
        <v>1.0300720906282184</v>
      </c>
      <c r="N66" s="153">
        <v>1166.3063999999986</v>
      </c>
      <c r="O66" s="152">
        <v>0</v>
      </c>
      <c r="P66" s="154">
        <v>0</v>
      </c>
      <c r="Q66" s="253">
        <v>0</v>
      </c>
      <c r="R66" s="152">
        <v>4.3799999999999955</v>
      </c>
      <c r="S66" s="154">
        <v>3.00720906282183E-2</v>
      </c>
      <c r="T66" s="152" t="s">
        <v>724</v>
      </c>
      <c r="U66" s="152" t="s">
        <v>428</v>
      </c>
      <c r="V66" s="152"/>
      <c r="W66" s="158">
        <v>1</v>
      </c>
      <c r="X66" s="158" t="s">
        <v>731</v>
      </c>
    </row>
    <row r="67" spans="2:24">
      <c r="B67" s="810">
        <f t="shared" si="19"/>
        <v>45936</v>
      </c>
      <c r="C67" s="813" t="str">
        <f t="shared" ref="C67" si="23">CHOOSE(WEEKDAY(B67,2),"一","二","三","四","五","六","日")</f>
        <v>一</v>
      </c>
      <c r="D67" s="161">
        <v>1</v>
      </c>
      <c r="E67" s="152" t="s">
        <v>505</v>
      </c>
      <c r="F67" s="153">
        <v>3555.9286000000025</v>
      </c>
      <c r="G67" s="152">
        <v>195.35</v>
      </c>
      <c r="H67" s="152">
        <v>195.63</v>
      </c>
      <c r="I67" s="163">
        <f t="shared" si="1"/>
        <v>1.001433324801638</v>
      </c>
      <c r="J67" s="152">
        <v>5.59</v>
      </c>
      <c r="K67" s="163">
        <f t="shared" si="2"/>
        <v>2.8615305861274636E-2</v>
      </c>
      <c r="L67" s="153">
        <v>605.78</v>
      </c>
      <c r="M67" s="163">
        <f t="shared" si="3"/>
        <v>1.0300486306629126</v>
      </c>
      <c r="N67" s="153">
        <v>3555.9286000000025</v>
      </c>
      <c r="O67" s="152">
        <v>0</v>
      </c>
      <c r="P67" s="154">
        <v>0</v>
      </c>
      <c r="Q67" s="253">
        <v>0</v>
      </c>
      <c r="R67" s="152">
        <v>5.8700000000000045</v>
      </c>
      <c r="S67" s="154">
        <v>3.0048630662912745E-2</v>
      </c>
      <c r="T67" s="152" t="s">
        <v>724</v>
      </c>
      <c r="U67" s="152" t="s">
        <v>487</v>
      </c>
      <c r="V67" s="152" t="s">
        <v>725</v>
      </c>
      <c r="W67" s="158">
        <v>1</v>
      </c>
      <c r="X67" s="158" t="s">
        <v>272</v>
      </c>
    </row>
    <row r="68" spans="2:24">
      <c r="B68" s="811"/>
      <c r="C68" s="814"/>
      <c r="D68" s="161">
        <v>2</v>
      </c>
      <c r="E68" s="152" t="s">
        <v>502</v>
      </c>
      <c r="F68" s="153">
        <v>3187.3742999999936</v>
      </c>
      <c r="G68" s="152">
        <v>121.17</v>
      </c>
      <c r="H68" s="152">
        <v>123.44</v>
      </c>
      <c r="I68" s="163">
        <f t="shared" si="1"/>
        <v>1.0187340100684987</v>
      </c>
      <c r="J68" s="152">
        <v>5.2</v>
      </c>
      <c r="K68" s="163">
        <f t="shared" si="2"/>
        <v>4.2914912932243955E-2</v>
      </c>
      <c r="L68" s="153">
        <v>426.69</v>
      </c>
      <c r="M68" s="163">
        <f t="shared" si="3"/>
        <v>1.0616489230007427</v>
      </c>
      <c r="N68" s="153">
        <v>3187.3742999999936</v>
      </c>
      <c r="O68" s="152">
        <v>0</v>
      </c>
      <c r="P68" s="154">
        <v>0</v>
      </c>
      <c r="Q68" s="253">
        <v>0</v>
      </c>
      <c r="R68" s="152">
        <v>7.4699999999999847</v>
      </c>
      <c r="S68" s="154">
        <v>6.1648923000742629E-2</v>
      </c>
      <c r="T68" s="152" t="s">
        <v>724</v>
      </c>
      <c r="U68" s="152" t="s">
        <v>428</v>
      </c>
      <c r="V68" s="152"/>
      <c r="W68" s="158">
        <v>1</v>
      </c>
      <c r="X68" s="158" t="s">
        <v>501</v>
      </c>
    </row>
    <row r="69" spans="2:24">
      <c r="B69" s="811"/>
      <c r="C69" s="814"/>
      <c r="D69" s="161">
        <v>3</v>
      </c>
      <c r="E69" s="152" t="s">
        <v>497</v>
      </c>
      <c r="F69" s="153">
        <v>3035.9105999999983</v>
      </c>
      <c r="G69" s="152">
        <v>133.25</v>
      </c>
      <c r="H69" s="152">
        <v>132.93</v>
      </c>
      <c r="I69" s="163">
        <f t="shared" si="1"/>
        <v>0.99759849906191378</v>
      </c>
      <c r="J69" s="152">
        <v>7.7</v>
      </c>
      <c r="K69" s="163">
        <f t="shared" si="2"/>
        <v>5.778611632270169E-2</v>
      </c>
      <c r="L69" s="153">
        <v>411.37</v>
      </c>
      <c r="M69" s="163">
        <f t="shared" si="3"/>
        <v>1.0553846153846154</v>
      </c>
      <c r="N69" s="153">
        <v>3035.9105999999983</v>
      </c>
      <c r="O69" s="152">
        <v>0</v>
      </c>
      <c r="P69" s="154">
        <v>0</v>
      </c>
      <c r="Q69" s="253">
        <v>0</v>
      </c>
      <c r="R69" s="152">
        <v>7.3799999999999955</v>
      </c>
      <c r="S69" s="154">
        <v>5.5384615384615352E-2</v>
      </c>
      <c r="T69" s="152" t="s">
        <v>724</v>
      </c>
      <c r="U69" s="152" t="s">
        <v>428</v>
      </c>
      <c r="V69" s="152"/>
      <c r="W69" s="158">
        <v>1</v>
      </c>
      <c r="X69" s="158" t="s">
        <v>292</v>
      </c>
    </row>
    <row r="70" spans="2:24">
      <c r="B70" s="811"/>
      <c r="C70" s="814"/>
      <c r="D70" s="161">
        <v>4</v>
      </c>
      <c r="E70" s="152" t="s">
        <v>479</v>
      </c>
      <c r="F70" s="153">
        <v>2560.8591000000106</v>
      </c>
      <c r="G70" s="152">
        <v>966.87</v>
      </c>
      <c r="H70" s="152">
        <v>963.96</v>
      </c>
      <c r="I70" s="163">
        <f t="shared" si="1"/>
        <v>0.99699028824971303</v>
      </c>
      <c r="J70" s="152">
        <v>23.96</v>
      </c>
      <c r="K70" s="163">
        <f t="shared" si="2"/>
        <v>2.4780994342569321E-2</v>
      </c>
      <c r="L70" s="153">
        <v>147.43</v>
      </c>
      <c r="M70" s="163">
        <f t="shared" si="3"/>
        <v>1.0217712825922824</v>
      </c>
      <c r="N70" s="153">
        <v>3103.4015000000104</v>
      </c>
      <c r="O70" s="152">
        <v>3.68</v>
      </c>
      <c r="P70" s="154">
        <v>3.8060959591258393E-3</v>
      </c>
      <c r="Q70" s="253">
        <v>542.54240000000004</v>
      </c>
      <c r="R70" s="152">
        <v>17.370000000000068</v>
      </c>
      <c r="S70" s="154">
        <v>1.7965186633156546E-2</v>
      </c>
      <c r="T70" s="152" t="s">
        <v>724</v>
      </c>
      <c r="U70" s="152" t="s">
        <v>478</v>
      </c>
      <c r="V70" s="152" t="s">
        <v>678</v>
      </c>
      <c r="W70" s="158">
        <v>1</v>
      </c>
      <c r="X70" s="158" t="s">
        <v>467</v>
      </c>
    </row>
    <row r="71" spans="2:24">
      <c r="B71" s="811"/>
      <c r="C71" s="814"/>
      <c r="D71" s="161">
        <v>5</v>
      </c>
      <c r="E71" s="152" t="s">
        <v>735</v>
      </c>
      <c r="F71" s="153">
        <v>2368.6578000000013</v>
      </c>
      <c r="G71" s="152">
        <v>49.86</v>
      </c>
      <c r="H71" s="152">
        <v>50.13</v>
      </c>
      <c r="I71" s="163">
        <f t="shared" ref="I71:I76" si="24">H71/G71</f>
        <v>1.0054151624548737</v>
      </c>
      <c r="J71" s="152">
        <v>3.15</v>
      </c>
      <c r="K71" s="163">
        <f t="shared" ref="K71:K76" si="25">J71/G71</f>
        <v>6.3176895306859202E-2</v>
      </c>
      <c r="L71" s="153">
        <v>692.59</v>
      </c>
      <c r="M71" s="163">
        <f t="shared" ref="M71:M76" si="26">(H71+J71)/G71</f>
        <v>1.0685920577617329</v>
      </c>
      <c r="N71" s="153">
        <v>2368.6578000000013</v>
      </c>
      <c r="O71" s="152">
        <v>0</v>
      </c>
      <c r="P71" s="154">
        <v>0</v>
      </c>
      <c r="Q71" s="253">
        <v>0</v>
      </c>
      <c r="R71" s="152">
        <v>3.4200000000000017</v>
      </c>
      <c r="S71" s="154">
        <v>6.8592057761732883E-2</v>
      </c>
      <c r="T71" s="152" t="s">
        <v>724</v>
      </c>
      <c r="U71" s="152" t="s">
        <v>428</v>
      </c>
      <c r="V71" s="152"/>
      <c r="W71" s="158">
        <v>1</v>
      </c>
      <c r="X71" s="158" t="s">
        <v>289</v>
      </c>
    </row>
    <row r="72" spans="2:24">
      <c r="B72" s="811"/>
      <c r="C72" s="814"/>
      <c r="D72" s="161">
        <v>6</v>
      </c>
      <c r="E72" s="152" t="s">
        <v>457</v>
      </c>
      <c r="F72" s="153">
        <v>2079.0028999999986</v>
      </c>
      <c r="G72" s="152">
        <v>10660</v>
      </c>
      <c r="H72" s="152">
        <v>9684.31</v>
      </c>
      <c r="I72" s="163">
        <f t="shared" si="24"/>
        <v>0.90847185741088177</v>
      </c>
      <c r="J72" s="152">
        <v>2000</v>
      </c>
      <c r="K72" s="163">
        <f t="shared" si="25"/>
        <v>0.18761726078799248</v>
      </c>
      <c r="L72" s="153">
        <v>2.83</v>
      </c>
      <c r="M72" s="163">
        <f t="shared" si="26"/>
        <v>1.0960891181988743</v>
      </c>
      <c r="N72" s="153">
        <v>2898.7972999999988</v>
      </c>
      <c r="O72" s="152">
        <v>289.68</v>
      </c>
      <c r="P72" s="154">
        <v>2.7174484052532834E-2</v>
      </c>
      <c r="Q72" s="253">
        <v>819.7944</v>
      </c>
      <c r="R72" s="152">
        <v>734.62999999999943</v>
      </c>
      <c r="S72" s="154">
        <v>6.8914634146341414E-2</v>
      </c>
      <c r="T72" s="152" t="s">
        <v>724</v>
      </c>
      <c r="U72" s="152" t="s">
        <v>428</v>
      </c>
      <c r="V72" s="152"/>
      <c r="W72" s="158">
        <v>1</v>
      </c>
      <c r="X72" s="158" t="s">
        <v>292</v>
      </c>
    </row>
    <row r="73" spans="2:24">
      <c r="B73" s="811"/>
      <c r="C73" s="814"/>
      <c r="D73" s="161">
        <v>7</v>
      </c>
      <c r="E73" s="152" t="s">
        <v>569</v>
      </c>
      <c r="F73" s="153">
        <v>2006.363000000001</v>
      </c>
      <c r="G73" s="152">
        <v>84.24</v>
      </c>
      <c r="H73" s="152">
        <v>80.89</v>
      </c>
      <c r="I73" s="163">
        <f t="shared" si="24"/>
        <v>0.96023266856600198</v>
      </c>
      <c r="J73" s="152">
        <v>8.8000000000000007</v>
      </c>
      <c r="K73" s="163">
        <f t="shared" si="25"/>
        <v>0.10446343779677114</v>
      </c>
      <c r="L73" s="153">
        <v>368.14</v>
      </c>
      <c r="M73" s="163">
        <f t="shared" si="26"/>
        <v>1.0646961063627731</v>
      </c>
      <c r="N73" s="153">
        <v>2006.363000000001</v>
      </c>
      <c r="O73" s="152">
        <v>0</v>
      </c>
      <c r="P73" s="154">
        <v>0</v>
      </c>
      <c r="Q73" s="253">
        <v>0</v>
      </c>
      <c r="R73" s="152">
        <v>5.4500000000000028</v>
      </c>
      <c r="S73" s="154">
        <v>6.4696106362773065E-2</v>
      </c>
      <c r="T73" s="152" t="s">
        <v>724</v>
      </c>
      <c r="U73" s="152" t="s">
        <v>428</v>
      </c>
      <c r="V73" s="152"/>
      <c r="W73" s="158">
        <v>1</v>
      </c>
      <c r="X73" s="158" t="s">
        <v>308</v>
      </c>
    </row>
    <row r="74" spans="2:24">
      <c r="B74" s="811"/>
      <c r="C74" s="814"/>
      <c r="D74" s="161">
        <v>8</v>
      </c>
      <c r="E74" s="152" t="s">
        <v>507</v>
      </c>
      <c r="F74" s="153">
        <v>1938.3819000000015</v>
      </c>
      <c r="G74" s="152">
        <v>4338.09</v>
      </c>
      <c r="H74" s="152">
        <v>4316.2</v>
      </c>
      <c r="I74" s="163">
        <f t="shared" si="24"/>
        <v>0.99495400049330462</v>
      </c>
      <c r="J74" s="152">
        <v>71.099999999999994</v>
      </c>
      <c r="K74" s="163">
        <f t="shared" si="25"/>
        <v>1.6389701458475965E-2</v>
      </c>
      <c r="L74" s="153">
        <v>39.39</v>
      </c>
      <c r="M74" s="163">
        <f t="shared" si="26"/>
        <v>1.0113437019517806</v>
      </c>
      <c r="N74" s="153">
        <v>1938.3819000000015</v>
      </c>
      <c r="O74" s="152">
        <v>0</v>
      </c>
      <c r="P74" s="154">
        <v>0</v>
      </c>
      <c r="Q74" s="253">
        <v>0</v>
      </c>
      <c r="R74" s="152">
        <v>49.210000000000036</v>
      </c>
      <c r="S74" s="154">
        <v>1.1343701951780631E-2</v>
      </c>
      <c r="T74" s="152" t="s">
        <v>724</v>
      </c>
      <c r="U74" s="152" t="s">
        <v>487</v>
      </c>
      <c r="V74" s="152" t="s">
        <v>725</v>
      </c>
      <c r="W74" s="158">
        <v>1</v>
      </c>
      <c r="X74" s="158" t="s">
        <v>467</v>
      </c>
    </row>
    <row r="75" spans="2:24">
      <c r="B75" s="811"/>
      <c r="C75" s="814"/>
      <c r="D75" s="161">
        <v>9</v>
      </c>
      <c r="E75" s="152" t="s">
        <v>736</v>
      </c>
      <c r="F75" s="153">
        <v>1880.3036999999988</v>
      </c>
      <c r="G75" s="152">
        <v>31.98</v>
      </c>
      <c r="H75" s="152">
        <v>32.19</v>
      </c>
      <c r="I75" s="163">
        <f t="shared" si="24"/>
        <v>1.0065666041275796</v>
      </c>
      <c r="J75" s="152">
        <v>5.4</v>
      </c>
      <c r="K75" s="163">
        <f t="shared" si="25"/>
        <v>0.16885553470919326</v>
      </c>
      <c r="L75" s="153">
        <v>335.17</v>
      </c>
      <c r="M75" s="163">
        <f t="shared" si="26"/>
        <v>1.1754221388367729</v>
      </c>
      <c r="N75" s="153">
        <v>1880.3036999999988</v>
      </c>
      <c r="O75" s="152">
        <v>0</v>
      </c>
      <c r="P75" s="154">
        <v>0</v>
      </c>
      <c r="Q75" s="253">
        <v>0</v>
      </c>
      <c r="R75" s="152">
        <v>5.6099999999999959</v>
      </c>
      <c r="S75" s="154">
        <v>0.17542213883677285</v>
      </c>
      <c r="T75" s="152" t="s">
        <v>724</v>
      </c>
      <c r="U75" s="152" t="s">
        <v>428</v>
      </c>
      <c r="V75" s="152"/>
      <c r="W75" s="158">
        <v>1</v>
      </c>
      <c r="X75" s="158" t="s">
        <v>292</v>
      </c>
    </row>
    <row r="76" spans="2:24">
      <c r="B76" s="812"/>
      <c r="C76" s="815"/>
      <c r="D76" s="161">
        <v>10</v>
      </c>
      <c r="E76" s="152" t="s">
        <v>737</v>
      </c>
      <c r="F76" s="153">
        <v>1565.8062000000016</v>
      </c>
      <c r="G76" s="152">
        <v>426.4</v>
      </c>
      <c r="H76" s="152">
        <v>426.91</v>
      </c>
      <c r="I76" s="163">
        <f t="shared" si="24"/>
        <v>1.0011960600375236</v>
      </c>
      <c r="J76" s="152">
        <v>50.56</v>
      </c>
      <c r="K76" s="163">
        <f t="shared" si="25"/>
        <v>0.11857410881801127</v>
      </c>
      <c r="L76" s="153">
        <v>30.66</v>
      </c>
      <c r="M76" s="163">
        <f t="shared" si="26"/>
        <v>1.1197701688555348</v>
      </c>
      <c r="N76" s="153">
        <v>1565.8062000000016</v>
      </c>
      <c r="O76" s="152">
        <v>0</v>
      </c>
      <c r="P76" s="154">
        <v>0</v>
      </c>
      <c r="Q76" s="253">
        <v>0</v>
      </c>
      <c r="R76" s="152">
        <v>51.07000000000005</v>
      </c>
      <c r="S76" s="154">
        <v>0.11977016885553483</v>
      </c>
      <c r="T76" s="152" t="s">
        <v>724</v>
      </c>
      <c r="U76" s="152" t="s">
        <v>428</v>
      </c>
      <c r="V76" s="152"/>
      <c r="W76" s="158">
        <v>1</v>
      </c>
      <c r="X76" s="158" t="s">
        <v>292</v>
      </c>
    </row>
    <row r="77" spans="2:24">
      <c r="B77" s="810">
        <f t="shared" si="19"/>
        <v>45937</v>
      </c>
      <c r="C77" s="813" t="str">
        <f t="shared" ref="C77" si="27">CHOOSE(WEEKDAY(B77,2),"一","二","三","四","五","六","日")</f>
        <v>二</v>
      </c>
      <c r="D77" s="161">
        <v>1</v>
      </c>
      <c r="E77" s="152" t="s">
        <v>479</v>
      </c>
      <c r="F77" s="153">
        <v>5640.6717999999819</v>
      </c>
      <c r="G77" s="152">
        <v>985.86</v>
      </c>
      <c r="H77" s="152">
        <v>975.16</v>
      </c>
      <c r="I77" s="163">
        <f t="shared" ref="I77:I86" si="28">H77/G77</f>
        <v>0.9891465319619418</v>
      </c>
      <c r="J77" s="152">
        <v>48.96</v>
      </c>
      <c r="K77" s="163">
        <f t="shared" ref="K77:K86" si="29">J77/G77</f>
        <v>4.9662223845170717E-2</v>
      </c>
      <c r="L77" s="153">
        <v>147.43</v>
      </c>
      <c r="M77" s="163">
        <f t="shared" ref="M77:M86" si="30">(H77+J77)/G77</f>
        <v>1.0388087558071124</v>
      </c>
      <c r="N77" s="153">
        <v>5640.6717999999819</v>
      </c>
      <c r="O77" s="152">
        <v>0</v>
      </c>
      <c r="P77" s="154">
        <v>0</v>
      </c>
      <c r="Q77" s="253">
        <v>0</v>
      </c>
      <c r="R77" s="152">
        <v>38.259999999999877</v>
      </c>
      <c r="S77" s="154">
        <v>3.8808755807112447E-2</v>
      </c>
      <c r="T77" s="152" t="s">
        <v>724</v>
      </c>
      <c r="U77" s="152" t="s">
        <v>478</v>
      </c>
      <c r="V77" s="152" t="s">
        <v>678</v>
      </c>
      <c r="W77" s="158">
        <v>1</v>
      </c>
      <c r="X77" s="158" t="s">
        <v>467</v>
      </c>
    </row>
    <row r="78" spans="2:24">
      <c r="B78" s="811"/>
      <c r="C78" s="814"/>
      <c r="D78" s="161">
        <v>2</v>
      </c>
      <c r="E78" s="152" t="s">
        <v>497</v>
      </c>
      <c r="F78" s="153">
        <v>3940.9246000000053</v>
      </c>
      <c r="G78" s="152">
        <v>144.72</v>
      </c>
      <c r="H78" s="152">
        <v>144.47</v>
      </c>
      <c r="I78" s="163">
        <f t="shared" si="28"/>
        <v>0.99827252625760088</v>
      </c>
      <c r="J78" s="152">
        <v>9.83</v>
      </c>
      <c r="K78" s="163">
        <f t="shared" si="29"/>
        <v>6.7924267551133219E-2</v>
      </c>
      <c r="L78" s="153">
        <v>411.37</v>
      </c>
      <c r="M78" s="163">
        <f t="shared" si="30"/>
        <v>1.0661967938087342</v>
      </c>
      <c r="N78" s="153">
        <v>3940.9246000000053</v>
      </c>
      <c r="O78" s="152">
        <v>0</v>
      </c>
      <c r="P78" s="154">
        <v>0</v>
      </c>
      <c r="Q78" s="253">
        <v>0</v>
      </c>
      <c r="R78" s="152">
        <v>9.5800000000000125</v>
      </c>
      <c r="S78" s="154">
        <v>6.6196793808734194E-2</v>
      </c>
      <c r="T78" s="152" t="s">
        <v>724</v>
      </c>
      <c r="U78" s="152" t="s">
        <v>428</v>
      </c>
      <c r="V78" s="152"/>
      <c r="W78" s="158">
        <v>1</v>
      </c>
      <c r="X78" s="158" t="s">
        <v>292</v>
      </c>
    </row>
    <row r="79" spans="2:24">
      <c r="B79" s="811"/>
      <c r="C79" s="814"/>
      <c r="D79" s="161">
        <v>3</v>
      </c>
      <c r="E79" s="152" t="s">
        <v>502</v>
      </c>
      <c r="F79" s="153">
        <v>3686.6015999999941</v>
      </c>
      <c r="G79" s="152">
        <v>234.8</v>
      </c>
      <c r="H79" s="152">
        <v>239.04</v>
      </c>
      <c r="I79" s="163">
        <f t="shared" si="28"/>
        <v>1.0180579216354344</v>
      </c>
      <c r="J79" s="152">
        <v>4.4000000000000004</v>
      </c>
      <c r="K79" s="163">
        <f t="shared" si="29"/>
        <v>1.8739352640545145E-2</v>
      </c>
      <c r="L79" s="153">
        <v>426.69</v>
      </c>
      <c r="M79" s="163">
        <f t="shared" si="30"/>
        <v>1.0367972742759795</v>
      </c>
      <c r="N79" s="153">
        <v>3686.6015999999941</v>
      </c>
      <c r="O79" s="152">
        <v>0</v>
      </c>
      <c r="P79" s="154">
        <v>0</v>
      </c>
      <c r="Q79" s="253">
        <v>0</v>
      </c>
      <c r="R79" s="152">
        <v>8.6399999999999864</v>
      </c>
      <c r="S79" s="154">
        <v>3.6797274275979494E-2</v>
      </c>
      <c r="T79" s="152" t="s">
        <v>724</v>
      </c>
      <c r="U79" s="152" t="s">
        <v>428</v>
      </c>
      <c r="V79" s="152"/>
      <c r="W79" s="158">
        <v>1</v>
      </c>
      <c r="X79" s="158" t="s">
        <v>501</v>
      </c>
    </row>
    <row r="80" spans="2:24">
      <c r="B80" s="811"/>
      <c r="C80" s="814"/>
      <c r="D80" s="161">
        <v>4</v>
      </c>
      <c r="E80" s="152" t="s">
        <v>738</v>
      </c>
      <c r="F80" s="153">
        <v>1863.4875</v>
      </c>
      <c r="G80" s="152">
        <v>69.47</v>
      </c>
      <c r="H80" s="152">
        <v>69.14</v>
      </c>
      <c r="I80" s="163">
        <f t="shared" si="28"/>
        <v>0.99524974809270195</v>
      </c>
      <c r="J80" s="152">
        <v>4.08</v>
      </c>
      <c r="K80" s="163">
        <f t="shared" si="29"/>
        <v>5.8730387217503961E-2</v>
      </c>
      <c r="L80" s="153">
        <v>496.93</v>
      </c>
      <c r="M80" s="163">
        <f t="shared" si="30"/>
        <v>1.0539801353102058</v>
      </c>
      <c r="N80" s="153">
        <v>1863.4875</v>
      </c>
      <c r="O80" s="152">
        <v>0</v>
      </c>
      <c r="P80" s="154">
        <v>0</v>
      </c>
      <c r="Q80" s="253">
        <v>0</v>
      </c>
      <c r="R80" s="152">
        <v>3.75</v>
      </c>
      <c r="S80" s="154">
        <v>5.3980135310205846E-2</v>
      </c>
      <c r="T80" s="152" t="s">
        <v>724</v>
      </c>
      <c r="U80" s="152" t="s">
        <v>428</v>
      </c>
      <c r="V80" s="152"/>
      <c r="W80" s="158">
        <v>1</v>
      </c>
      <c r="X80" s="158" t="s">
        <v>292</v>
      </c>
    </row>
    <row r="81" spans="2:24">
      <c r="B81" s="811"/>
      <c r="C81" s="814"/>
      <c r="D81" s="161">
        <v>5</v>
      </c>
      <c r="E81" s="152" t="s">
        <v>505</v>
      </c>
      <c r="F81" s="153">
        <v>1738.5886000000028</v>
      </c>
      <c r="G81" s="152">
        <v>188.43</v>
      </c>
      <c r="H81" s="152">
        <v>187</v>
      </c>
      <c r="I81" s="163">
        <f t="shared" si="28"/>
        <v>0.99241097489784003</v>
      </c>
      <c r="J81" s="152">
        <v>4.3</v>
      </c>
      <c r="K81" s="163">
        <f t="shared" si="29"/>
        <v>2.282014541208937E-2</v>
      </c>
      <c r="L81" s="153">
        <v>605.78</v>
      </c>
      <c r="M81" s="163">
        <f t="shared" si="30"/>
        <v>1.0152311203099293</v>
      </c>
      <c r="N81" s="153">
        <v>1738.5886000000028</v>
      </c>
      <c r="O81" s="152">
        <v>0</v>
      </c>
      <c r="P81" s="154">
        <v>0</v>
      </c>
      <c r="Q81" s="253">
        <v>0</v>
      </c>
      <c r="R81" s="152">
        <v>2.8700000000000045</v>
      </c>
      <c r="S81" s="154">
        <v>1.5231120309929441E-2</v>
      </c>
      <c r="T81" s="152" t="s">
        <v>724</v>
      </c>
      <c r="U81" s="152" t="s">
        <v>487</v>
      </c>
      <c r="V81" s="152" t="s">
        <v>725</v>
      </c>
      <c r="W81" s="158">
        <v>1</v>
      </c>
      <c r="X81" s="158" t="s">
        <v>272</v>
      </c>
    </row>
    <row r="82" spans="2:24">
      <c r="B82" s="811"/>
      <c r="C82" s="814"/>
      <c r="D82" s="161">
        <v>6</v>
      </c>
      <c r="E82" s="152" t="s">
        <v>495</v>
      </c>
      <c r="F82" s="153">
        <v>1641.4382999999982</v>
      </c>
      <c r="G82" s="152">
        <v>47.21</v>
      </c>
      <c r="H82" s="152">
        <v>47.78</v>
      </c>
      <c r="I82" s="163">
        <f t="shared" si="28"/>
        <v>1.0120737131963566</v>
      </c>
      <c r="J82" s="152">
        <v>1.8</v>
      </c>
      <c r="K82" s="163">
        <f t="shared" si="29"/>
        <v>3.8127515356915907E-2</v>
      </c>
      <c r="L82" s="153">
        <v>692.59</v>
      </c>
      <c r="M82" s="163">
        <f t="shared" si="30"/>
        <v>1.0502012285532725</v>
      </c>
      <c r="N82" s="153">
        <v>1641.4382999999982</v>
      </c>
      <c r="O82" s="152">
        <v>0</v>
      </c>
      <c r="P82" s="154">
        <v>0</v>
      </c>
      <c r="Q82" s="253">
        <v>0</v>
      </c>
      <c r="R82" s="152">
        <v>2.3699999999999974</v>
      </c>
      <c r="S82" s="154">
        <v>5.0201228553272553E-2</v>
      </c>
      <c r="T82" s="152" t="s">
        <v>724</v>
      </c>
      <c r="U82" s="152" t="s">
        <v>428</v>
      </c>
      <c r="V82" s="152"/>
      <c r="W82" s="158">
        <v>1</v>
      </c>
      <c r="X82" s="158" t="s">
        <v>289</v>
      </c>
    </row>
    <row r="83" spans="2:24">
      <c r="B83" s="811"/>
      <c r="C83" s="814"/>
      <c r="D83" s="161">
        <v>7</v>
      </c>
      <c r="E83" s="152" t="s">
        <v>739</v>
      </c>
      <c r="F83" s="153">
        <v>1461.88</v>
      </c>
      <c r="G83" s="152">
        <v>34682</v>
      </c>
      <c r="H83" s="152">
        <v>34966</v>
      </c>
      <c r="I83" s="163">
        <f t="shared" si="28"/>
        <v>1.0081886857736002</v>
      </c>
      <c r="J83" s="152">
        <v>170</v>
      </c>
      <c r="K83" s="163">
        <f t="shared" si="29"/>
        <v>4.9016781039155754E-3</v>
      </c>
      <c r="L83" s="153">
        <v>3.22</v>
      </c>
      <c r="M83" s="163">
        <f t="shared" si="30"/>
        <v>1.0130903638775157</v>
      </c>
      <c r="N83" s="153">
        <v>1461.88</v>
      </c>
      <c r="O83" s="152">
        <v>0</v>
      </c>
      <c r="P83" s="154">
        <v>0</v>
      </c>
      <c r="Q83" s="253">
        <v>0</v>
      </c>
      <c r="R83" s="152">
        <v>454</v>
      </c>
      <c r="S83" s="154">
        <v>1.3090363877515714E-2</v>
      </c>
      <c r="T83" s="152" t="s">
        <v>724</v>
      </c>
      <c r="U83" s="152" t="s">
        <v>428</v>
      </c>
      <c r="V83" s="152"/>
      <c r="W83" s="158">
        <v>1</v>
      </c>
      <c r="X83" s="158" t="s">
        <v>467</v>
      </c>
    </row>
    <row r="84" spans="2:24">
      <c r="B84" s="811"/>
      <c r="C84" s="814"/>
      <c r="D84" s="161">
        <v>8</v>
      </c>
      <c r="E84" s="152" t="s">
        <v>740</v>
      </c>
      <c r="F84" s="153">
        <v>1422.6823999999992</v>
      </c>
      <c r="G84" s="152">
        <v>12.07</v>
      </c>
      <c r="H84" s="152">
        <v>12.35</v>
      </c>
      <c r="I84" s="163">
        <f t="shared" si="28"/>
        <v>1.0231980115990058</v>
      </c>
      <c r="J84" s="152">
        <v>0.4</v>
      </c>
      <c r="K84" s="163">
        <f t="shared" si="29"/>
        <v>3.3140016570008285E-2</v>
      </c>
      <c r="L84" s="153">
        <v>2092.1799999999998</v>
      </c>
      <c r="M84" s="163">
        <f t="shared" si="30"/>
        <v>1.056338028169014</v>
      </c>
      <c r="N84" s="153">
        <v>1422.6823999999992</v>
      </c>
      <c r="O84" s="152">
        <v>0</v>
      </c>
      <c r="P84" s="154">
        <v>0</v>
      </c>
      <c r="Q84" s="253">
        <v>0</v>
      </c>
      <c r="R84" s="152">
        <v>0.67999999999999972</v>
      </c>
      <c r="S84" s="154">
        <v>5.6338028169014058E-2</v>
      </c>
      <c r="T84" s="152" t="s">
        <v>724</v>
      </c>
      <c r="U84" s="152" t="s">
        <v>428</v>
      </c>
      <c r="V84" s="152"/>
      <c r="W84" s="158">
        <v>1</v>
      </c>
      <c r="X84" s="158" t="s">
        <v>206</v>
      </c>
    </row>
    <row r="85" spans="2:24">
      <c r="B85" s="811"/>
      <c r="C85" s="814"/>
      <c r="D85" s="161">
        <v>9</v>
      </c>
      <c r="E85" s="152" t="s">
        <v>741</v>
      </c>
      <c r="F85" s="153">
        <v>1296.9547999999988</v>
      </c>
      <c r="G85" s="152">
        <v>243.52</v>
      </c>
      <c r="H85" s="152">
        <v>244.3</v>
      </c>
      <c r="I85" s="163">
        <f t="shared" si="28"/>
        <v>1.0032030223390276</v>
      </c>
      <c r="J85" s="152">
        <v>11.2</v>
      </c>
      <c r="K85" s="163">
        <f t="shared" si="29"/>
        <v>4.5992115637319309E-2</v>
      </c>
      <c r="L85" s="153">
        <v>108.26</v>
      </c>
      <c r="M85" s="163">
        <f t="shared" si="30"/>
        <v>1.0491951379763469</v>
      </c>
      <c r="N85" s="153">
        <v>1296.9547999999988</v>
      </c>
      <c r="O85" s="152">
        <v>0</v>
      </c>
      <c r="P85" s="154">
        <v>0</v>
      </c>
      <c r="Q85" s="253">
        <v>0</v>
      </c>
      <c r="R85" s="152">
        <v>11.97999999999999</v>
      </c>
      <c r="S85" s="154">
        <v>4.9195137976346871E-2</v>
      </c>
      <c r="T85" s="152" t="s">
        <v>724</v>
      </c>
      <c r="U85" s="152" t="s">
        <v>487</v>
      </c>
      <c r="V85" s="152" t="s">
        <v>725</v>
      </c>
      <c r="W85" s="158">
        <v>1</v>
      </c>
      <c r="X85" s="158" t="s">
        <v>288</v>
      </c>
    </row>
    <row r="86" spans="2:24">
      <c r="B86" s="812"/>
      <c r="C86" s="815"/>
      <c r="D86" s="161">
        <v>10</v>
      </c>
      <c r="E86" s="152" t="s">
        <v>581</v>
      </c>
      <c r="F86" s="153">
        <v>1232.7615999999962</v>
      </c>
      <c r="G86" s="152">
        <v>54.42</v>
      </c>
      <c r="H86" s="152">
        <v>54.48</v>
      </c>
      <c r="I86" s="163">
        <f t="shared" si="28"/>
        <v>1.0011025358324144</v>
      </c>
      <c r="J86" s="152">
        <v>1.9</v>
      </c>
      <c r="K86" s="163">
        <f t="shared" si="29"/>
        <v>3.4913634693127527E-2</v>
      </c>
      <c r="L86" s="153">
        <v>628.96</v>
      </c>
      <c r="M86" s="163">
        <f t="shared" si="30"/>
        <v>1.036016170525542</v>
      </c>
      <c r="N86" s="153">
        <v>1232.7615999999962</v>
      </c>
      <c r="O86" s="152">
        <v>0</v>
      </c>
      <c r="P86" s="154">
        <v>0</v>
      </c>
      <c r="Q86" s="253">
        <v>0</v>
      </c>
      <c r="R86" s="152">
        <v>1.9599999999999937</v>
      </c>
      <c r="S86" s="154">
        <v>3.6016170525541964E-2</v>
      </c>
      <c r="T86" s="152" t="s">
        <v>724</v>
      </c>
      <c r="U86" s="152" t="s">
        <v>428</v>
      </c>
      <c r="V86" s="152"/>
      <c r="W86" s="158">
        <v>1</v>
      </c>
      <c r="X86" s="158" t="s">
        <v>273</v>
      </c>
    </row>
    <row r="87" spans="2:24">
      <c r="B87" s="810">
        <f t="shared" ref="B87" si="31">B77+1</f>
        <v>45938</v>
      </c>
      <c r="C87" s="813" t="str">
        <f t="shared" ref="C87" si="32">CHOOSE(WEEKDAY(B87,2),"一","二","三","四","五","六","日")</f>
        <v>三</v>
      </c>
      <c r="D87" s="161">
        <v>1</v>
      </c>
      <c r="E87" s="152" t="s">
        <v>505</v>
      </c>
      <c r="F87" s="153">
        <v>3689.200200000002</v>
      </c>
      <c r="G87" s="152">
        <v>179.01</v>
      </c>
      <c r="H87" s="152">
        <v>178.65</v>
      </c>
      <c r="I87" s="162">
        <f t="shared" ref="I87:I135" si="33">H87/G87</f>
        <v>0.99798893916540987</v>
      </c>
      <c r="J87" s="152">
        <v>6.45</v>
      </c>
      <c r="K87" s="162">
        <f t="shared" ref="K87:K135" si="34">J87/G87</f>
        <v>3.6031506619741915E-2</v>
      </c>
      <c r="L87" s="153">
        <v>605.78</v>
      </c>
      <c r="M87" s="163">
        <f t="shared" ref="M87:M135" si="35">(H87+J87)/G87</f>
        <v>1.0340204457851516</v>
      </c>
      <c r="N87" s="153">
        <v>3689.200200000002</v>
      </c>
      <c r="O87" s="152">
        <v>0</v>
      </c>
      <c r="P87" s="154">
        <v>0</v>
      </c>
      <c r="Q87" s="253">
        <v>0</v>
      </c>
      <c r="R87" s="152">
        <v>6.0900000000000034</v>
      </c>
      <c r="S87" s="154">
        <v>3.402044578515169E-2</v>
      </c>
      <c r="T87" s="152" t="s">
        <v>724</v>
      </c>
      <c r="U87" s="152" t="s">
        <v>487</v>
      </c>
      <c r="V87" s="152" t="s">
        <v>725</v>
      </c>
      <c r="W87" s="158">
        <v>1</v>
      </c>
      <c r="X87" s="158" t="s">
        <v>272</v>
      </c>
    </row>
    <row r="88" spans="2:24">
      <c r="B88" s="844"/>
      <c r="C88" s="814"/>
      <c r="D88" s="161">
        <v>2</v>
      </c>
      <c r="E88" s="152" t="s">
        <v>493</v>
      </c>
      <c r="F88" s="153">
        <v>3450.9295999999972</v>
      </c>
      <c r="G88" s="152">
        <v>384.16</v>
      </c>
      <c r="H88" s="152">
        <v>392.44</v>
      </c>
      <c r="I88" s="162">
        <f t="shared" si="33"/>
        <v>1.0215535193669303</v>
      </c>
      <c r="J88" s="152">
        <v>9.8000000000000007</v>
      </c>
      <c r="K88" s="162">
        <f t="shared" si="34"/>
        <v>2.5510204081632654E-2</v>
      </c>
      <c r="L88" s="153">
        <v>190.87</v>
      </c>
      <c r="M88" s="163">
        <f t="shared" si="35"/>
        <v>1.0470637234485631</v>
      </c>
      <c r="N88" s="153">
        <v>3450.9295999999972</v>
      </c>
      <c r="O88" s="152">
        <v>0</v>
      </c>
      <c r="P88" s="154">
        <v>0</v>
      </c>
      <c r="Q88" s="253">
        <v>0</v>
      </c>
      <c r="R88" s="152">
        <v>18.079999999999984</v>
      </c>
      <c r="S88" s="154">
        <v>4.7063723448563057E-2</v>
      </c>
      <c r="T88" s="152" t="s">
        <v>724</v>
      </c>
      <c r="U88" s="152" t="s">
        <v>428</v>
      </c>
      <c r="V88" s="152"/>
      <c r="W88" s="158">
        <v>1</v>
      </c>
      <c r="X88" s="158" t="s">
        <v>492</v>
      </c>
    </row>
    <row r="89" spans="2:24">
      <c r="B89" s="844"/>
      <c r="C89" s="814"/>
      <c r="D89" s="161">
        <v>3</v>
      </c>
      <c r="E89" s="152" t="s">
        <v>497</v>
      </c>
      <c r="F89" s="153">
        <v>3381.4613999999938</v>
      </c>
      <c r="G89" s="152">
        <v>125.67</v>
      </c>
      <c r="H89" s="152">
        <v>124.64</v>
      </c>
      <c r="I89" s="162">
        <f t="shared" si="33"/>
        <v>0.99180393093021402</v>
      </c>
      <c r="J89" s="152">
        <v>9.25</v>
      </c>
      <c r="K89" s="162">
        <f t="shared" si="34"/>
        <v>7.3605474655844674E-2</v>
      </c>
      <c r="L89" s="153">
        <v>411.37</v>
      </c>
      <c r="M89" s="163">
        <f t="shared" si="35"/>
        <v>1.0654094055860586</v>
      </c>
      <c r="N89" s="153">
        <v>3381.4613999999938</v>
      </c>
      <c r="O89" s="152">
        <v>0</v>
      </c>
      <c r="P89" s="154">
        <v>0</v>
      </c>
      <c r="Q89" s="253">
        <v>0</v>
      </c>
      <c r="R89" s="152">
        <v>8.2199999999999847</v>
      </c>
      <c r="S89" s="154">
        <v>6.5409405586058608E-2</v>
      </c>
      <c r="T89" s="152" t="s">
        <v>724</v>
      </c>
      <c r="U89" s="152" t="s">
        <v>428</v>
      </c>
      <c r="V89" s="152"/>
      <c r="W89" s="158">
        <v>1</v>
      </c>
      <c r="X89" s="158" t="s">
        <v>292</v>
      </c>
    </row>
    <row r="90" spans="2:24">
      <c r="B90" s="844"/>
      <c r="C90" s="814"/>
      <c r="D90" s="161">
        <v>4</v>
      </c>
      <c r="E90" s="152" t="s">
        <v>479</v>
      </c>
      <c r="F90" s="153">
        <v>3059.1724999999915</v>
      </c>
      <c r="G90" s="152">
        <v>879.32</v>
      </c>
      <c r="H90" s="152">
        <v>871.01</v>
      </c>
      <c r="I90" s="162">
        <f t="shared" si="33"/>
        <v>0.99054951553473136</v>
      </c>
      <c r="J90" s="152">
        <v>31</v>
      </c>
      <c r="K90" s="162">
        <f t="shared" si="34"/>
        <v>3.5254514852385933E-2</v>
      </c>
      <c r="L90" s="153">
        <v>147.43</v>
      </c>
      <c r="M90" s="163">
        <f t="shared" si="35"/>
        <v>1.0258040303871172</v>
      </c>
      <c r="N90" s="153">
        <v>3345.1866999999916</v>
      </c>
      <c r="O90" s="152">
        <v>1.94</v>
      </c>
      <c r="P90" s="154">
        <v>2.2062502843106036E-3</v>
      </c>
      <c r="Q90" s="253">
        <v>286.01420000000002</v>
      </c>
      <c r="R90" s="152">
        <v>20.74999999999994</v>
      </c>
      <c r="S90" s="154">
        <v>2.3597780102806644E-2</v>
      </c>
      <c r="T90" s="152" t="s">
        <v>724</v>
      </c>
      <c r="U90" s="152" t="s">
        <v>478</v>
      </c>
      <c r="V90" s="152" t="s">
        <v>678</v>
      </c>
      <c r="W90" s="158">
        <v>1</v>
      </c>
      <c r="X90" s="158" t="s">
        <v>467</v>
      </c>
    </row>
    <row r="91" spans="2:24">
      <c r="B91" s="844"/>
      <c r="C91" s="814"/>
      <c r="D91" s="161">
        <v>5</v>
      </c>
      <c r="E91" s="152" t="s">
        <v>495</v>
      </c>
      <c r="F91" s="153">
        <v>2915.8039000000008</v>
      </c>
      <c r="G91" s="152">
        <v>42.46</v>
      </c>
      <c r="H91" s="152">
        <v>42.53</v>
      </c>
      <c r="I91" s="162">
        <f t="shared" si="33"/>
        <v>1.0016486104569007</v>
      </c>
      <c r="J91" s="152">
        <v>4.1399999999999997</v>
      </c>
      <c r="K91" s="162">
        <f t="shared" si="34"/>
        <v>9.7503532736693349E-2</v>
      </c>
      <c r="L91" s="153">
        <v>692.59</v>
      </c>
      <c r="M91" s="163">
        <f t="shared" si="35"/>
        <v>1.099152143193594</v>
      </c>
      <c r="N91" s="153">
        <v>2915.8039000000008</v>
      </c>
      <c r="O91" s="152">
        <v>0</v>
      </c>
      <c r="P91" s="154">
        <v>0</v>
      </c>
      <c r="Q91" s="253">
        <v>0</v>
      </c>
      <c r="R91" s="152">
        <v>4.2100000000000009</v>
      </c>
      <c r="S91" s="154">
        <v>9.9152143193593986E-2</v>
      </c>
      <c r="T91" s="152" t="s">
        <v>724</v>
      </c>
      <c r="U91" s="152" t="s">
        <v>428</v>
      </c>
      <c r="V91" s="152"/>
      <c r="W91" s="158">
        <v>1</v>
      </c>
      <c r="X91" s="158" t="s">
        <v>289</v>
      </c>
    </row>
    <row r="92" spans="2:24">
      <c r="B92" s="844"/>
      <c r="C92" s="814"/>
      <c r="D92" s="161">
        <v>6</v>
      </c>
      <c r="E92" s="152" t="s">
        <v>567</v>
      </c>
      <c r="F92" s="153">
        <v>2214.0800000000017</v>
      </c>
      <c r="G92" s="152">
        <v>48.32</v>
      </c>
      <c r="H92" s="152">
        <v>49.84</v>
      </c>
      <c r="I92" s="162">
        <f t="shared" si="33"/>
        <v>1.0314569536423841</v>
      </c>
      <c r="J92" s="152">
        <v>2</v>
      </c>
      <c r="K92" s="162">
        <f t="shared" si="34"/>
        <v>4.1390728476821195E-2</v>
      </c>
      <c r="L92" s="153">
        <v>629</v>
      </c>
      <c r="M92" s="163">
        <f t="shared" si="35"/>
        <v>1.0728476821192054</v>
      </c>
      <c r="N92" s="153">
        <v>2214.0800000000017</v>
      </c>
      <c r="O92" s="152">
        <v>0</v>
      </c>
      <c r="P92" s="154">
        <v>0</v>
      </c>
      <c r="Q92" s="253">
        <v>0</v>
      </c>
      <c r="R92" s="152">
        <v>3.5200000000000031</v>
      </c>
      <c r="S92" s="154">
        <v>7.2847682119205365E-2</v>
      </c>
      <c r="T92" s="152" t="s">
        <v>724</v>
      </c>
      <c r="U92" s="152" t="s">
        <v>428</v>
      </c>
      <c r="V92" s="152"/>
      <c r="W92" s="158">
        <v>1</v>
      </c>
      <c r="X92" s="158" t="s">
        <v>566</v>
      </c>
    </row>
    <row r="93" spans="2:24">
      <c r="B93" s="844"/>
      <c r="C93" s="814"/>
      <c r="D93" s="161">
        <v>7</v>
      </c>
      <c r="E93" s="152" t="s">
        <v>581</v>
      </c>
      <c r="F93" s="153">
        <v>1691.9024000000031</v>
      </c>
      <c r="G93" s="152">
        <v>51.49</v>
      </c>
      <c r="H93" s="152">
        <v>51.52</v>
      </c>
      <c r="I93" s="162">
        <f t="shared" si="33"/>
        <v>1.0005826374053215</v>
      </c>
      <c r="J93" s="152">
        <v>2.66</v>
      </c>
      <c r="K93" s="162">
        <f t="shared" si="34"/>
        <v>5.1660516605166053E-2</v>
      </c>
      <c r="L93" s="153">
        <v>628.96</v>
      </c>
      <c r="M93" s="163">
        <f t="shared" si="35"/>
        <v>1.0522431540104875</v>
      </c>
      <c r="N93" s="153">
        <v>1691.9024000000031</v>
      </c>
      <c r="O93" s="152">
        <v>0</v>
      </c>
      <c r="P93" s="154">
        <v>0</v>
      </c>
      <c r="Q93" s="253">
        <v>0</v>
      </c>
      <c r="R93" s="152">
        <v>2.6900000000000048</v>
      </c>
      <c r="S93" s="154">
        <v>5.2243154010487562E-2</v>
      </c>
      <c r="T93" s="152" t="s">
        <v>724</v>
      </c>
      <c r="U93" s="152" t="s">
        <v>428</v>
      </c>
      <c r="V93" s="152"/>
      <c r="W93" s="158">
        <v>1</v>
      </c>
      <c r="X93" s="158" t="s">
        <v>273</v>
      </c>
    </row>
    <row r="94" spans="2:24">
      <c r="B94" s="844"/>
      <c r="C94" s="814"/>
      <c r="D94" s="161">
        <v>8</v>
      </c>
      <c r="E94" s="152" t="s">
        <v>691</v>
      </c>
      <c r="F94" s="153">
        <v>1480.298400000001</v>
      </c>
      <c r="G94" s="152">
        <v>16.88</v>
      </c>
      <c r="H94" s="152">
        <v>16.940000000000001</v>
      </c>
      <c r="I94" s="162">
        <f t="shared" si="33"/>
        <v>1.0035545023696684</v>
      </c>
      <c r="J94" s="152">
        <v>2.7</v>
      </c>
      <c r="K94" s="162">
        <f t="shared" si="34"/>
        <v>0.1599526066350711</v>
      </c>
      <c r="L94" s="153">
        <v>536.34</v>
      </c>
      <c r="M94" s="163">
        <f t="shared" si="35"/>
        <v>1.1635071090047395</v>
      </c>
      <c r="N94" s="153">
        <v>1480.298400000001</v>
      </c>
      <c r="O94" s="152">
        <v>0</v>
      </c>
      <c r="P94" s="154">
        <v>0</v>
      </c>
      <c r="Q94" s="253">
        <v>0</v>
      </c>
      <c r="R94" s="152">
        <v>2.7600000000000016</v>
      </c>
      <c r="S94" s="154">
        <v>0.16350710900473944</v>
      </c>
      <c r="T94" s="152" t="s">
        <v>724</v>
      </c>
      <c r="U94" s="152" t="s">
        <v>428</v>
      </c>
      <c r="V94" s="152"/>
      <c r="W94" s="158">
        <v>1</v>
      </c>
      <c r="X94" s="158" t="s">
        <v>286</v>
      </c>
    </row>
    <row r="95" spans="2:24">
      <c r="B95" s="844"/>
      <c r="C95" s="814"/>
      <c r="D95" s="161">
        <v>9</v>
      </c>
      <c r="E95" s="152" t="s">
        <v>692</v>
      </c>
      <c r="F95" s="153">
        <v>1454.819200000014</v>
      </c>
      <c r="G95" s="152">
        <v>638.05999999999995</v>
      </c>
      <c r="H95" s="152">
        <v>641.69000000000005</v>
      </c>
      <c r="I95" s="162">
        <f t="shared" si="33"/>
        <v>1.005689120145441</v>
      </c>
      <c r="J95" s="152">
        <v>7.75</v>
      </c>
      <c r="K95" s="162">
        <f t="shared" si="34"/>
        <v>1.2146193147979815E-2</v>
      </c>
      <c r="L95" s="153">
        <v>127.84</v>
      </c>
      <c r="M95" s="163">
        <f t="shared" si="35"/>
        <v>1.0178353132934208</v>
      </c>
      <c r="N95" s="153">
        <v>1454.819200000014</v>
      </c>
      <c r="O95" s="152">
        <v>0</v>
      </c>
      <c r="P95" s="154">
        <v>0</v>
      </c>
      <c r="Q95" s="253">
        <v>0</v>
      </c>
      <c r="R95" s="152">
        <v>11.380000000000109</v>
      </c>
      <c r="S95" s="154">
        <v>1.7835313293420856E-2</v>
      </c>
      <c r="T95" s="152" t="s">
        <v>724</v>
      </c>
      <c r="U95" s="152" t="s">
        <v>428</v>
      </c>
      <c r="V95" s="152"/>
      <c r="W95" s="158">
        <v>1</v>
      </c>
      <c r="X95" s="158" t="s">
        <v>467</v>
      </c>
    </row>
    <row r="96" spans="2:24">
      <c r="B96" s="845"/>
      <c r="C96" s="815"/>
      <c r="D96" s="161">
        <v>10</v>
      </c>
      <c r="E96" s="152" t="s">
        <v>727</v>
      </c>
      <c r="F96" s="153">
        <v>1430.8704000000025</v>
      </c>
      <c r="G96" s="152">
        <v>44.55</v>
      </c>
      <c r="H96" s="152">
        <v>46.02</v>
      </c>
      <c r="I96" s="162">
        <f t="shared" si="33"/>
        <v>1.0329966329966331</v>
      </c>
      <c r="J96" s="152">
        <v>0.69</v>
      </c>
      <c r="K96" s="162">
        <f t="shared" si="34"/>
        <v>1.5488215488215488E-2</v>
      </c>
      <c r="L96" s="153">
        <v>662.44</v>
      </c>
      <c r="M96" s="163">
        <f t="shared" si="35"/>
        <v>1.0484848484848486</v>
      </c>
      <c r="N96" s="153">
        <v>1430.8704000000025</v>
      </c>
      <c r="O96" s="152">
        <v>0</v>
      </c>
      <c r="P96" s="154">
        <v>0</v>
      </c>
      <c r="Q96" s="253">
        <v>0</v>
      </c>
      <c r="R96" s="152">
        <v>2.1600000000000037</v>
      </c>
      <c r="S96" s="154">
        <v>4.8484848484848568E-2</v>
      </c>
      <c r="T96" s="152" t="s">
        <v>724</v>
      </c>
      <c r="U96" s="152" t="s">
        <v>428</v>
      </c>
      <c r="V96" s="152"/>
      <c r="W96" s="158">
        <v>1</v>
      </c>
      <c r="X96" s="158" t="s">
        <v>467</v>
      </c>
    </row>
    <row r="97" spans="2:24">
      <c r="B97" s="810">
        <f t="shared" ref="B97" si="36">B87+1</f>
        <v>45939</v>
      </c>
      <c r="C97" s="813" t="str">
        <f t="shared" ref="C97" si="37">CHOOSE(WEEKDAY(B97,2),"一","二","三","四","五","六","日")</f>
        <v>四</v>
      </c>
      <c r="D97" s="161">
        <v>1</v>
      </c>
      <c r="E97" s="152" t="s">
        <v>479</v>
      </c>
      <c r="F97" s="153">
        <v>3411.5302000000183</v>
      </c>
      <c r="G97" s="152">
        <v>711.42</v>
      </c>
      <c r="H97" s="152">
        <v>709.44</v>
      </c>
      <c r="I97" s="162">
        <f t="shared" si="33"/>
        <v>0.9972168339377584</v>
      </c>
      <c r="J97" s="152">
        <v>27.22</v>
      </c>
      <c r="K97" s="162">
        <f t="shared" si="34"/>
        <v>3.8261505158696689E-2</v>
      </c>
      <c r="L97" s="153">
        <v>147.43</v>
      </c>
      <c r="M97" s="163">
        <f t="shared" si="35"/>
        <v>1.0354783390964553</v>
      </c>
      <c r="N97" s="153">
        <v>3721.1332000000184</v>
      </c>
      <c r="O97" s="152">
        <v>2.1</v>
      </c>
      <c r="P97" s="154">
        <v>2.9518427932866665E-3</v>
      </c>
      <c r="Q97" s="253">
        <v>309.60300000000001</v>
      </c>
      <c r="R97" s="152">
        <v>23.140000000000121</v>
      </c>
      <c r="S97" s="154">
        <v>3.2526496303168485E-2</v>
      </c>
      <c r="T97" s="152" t="s">
        <v>724</v>
      </c>
      <c r="U97" s="152" t="s">
        <v>478</v>
      </c>
      <c r="V97" s="152" t="s">
        <v>678</v>
      </c>
      <c r="W97" s="158">
        <v>1</v>
      </c>
      <c r="X97" s="158" t="s">
        <v>467</v>
      </c>
    </row>
    <row r="98" spans="2:24">
      <c r="B98" s="844"/>
      <c r="C98" s="814"/>
      <c r="D98" s="161">
        <v>2</v>
      </c>
      <c r="E98" s="152" t="s">
        <v>497</v>
      </c>
      <c r="F98" s="153">
        <v>1970.4623000000026</v>
      </c>
      <c r="G98" s="152">
        <v>88.2</v>
      </c>
      <c r="H98" s="152">
        <v>89.04</v>
      </c>
      <c r="I98" s="162">
        <f t="shared" si="33"/>
        <v>1.0095238095238095</v>
      </c>
      <c r="J98" s="152">
        <v>3.95</v>
      </c>
      <c r="K98" s="162">
        <f t="shared" si="34"/>
        <v>4.4784580498866217E-2</v>
      </c>
      <c r="L98" s="153">
        <v>411.37</v>
      </c>
      <c r="M98" s="163">
        <f t="shared" si="35"/>
        <v>1.0543083900226757</v>
      </c>
      <c r="N98" s="153">
        <v>1970.4623000000026</v>
      </c>
      <c r="O98" s="152">
        <v>0</v>
      </c>
      <c r="P98" s="154">
        <v>0</v>
      </c>
      <c r="Q98" s="253">
        <v>0</v>
      </c>
      <c r="R98" s="152">
        <v>4.7900000000000063</v>
      </c>
      <c r="S98" s="154">
        <v>5.4308390022675804E-2</v>
      </c>
      <c r="T98" s="152" t="s">
        <v>724</v>
      </c>
      <c r="U98" s="152" t="s">
        <v>428</v>
      </c>
      <c r="V98" s="152"/>
      <c r="W98" s="158">
        <v>1</v>
      </c>
      <c r="X98" s="158" t="s">
        <v>292</v>
      </c>
    </row>
    <row r="99" spans="2:24">
      <c r="B99" s="844"/>
      <c r="C99" s="814"/>
      <c r="D99" s="161">
        <v>3</v>
      </c>
      <c r="E99" s="152" t="s">
        <v>493</v>
      </c>
      <c r="F99" s="153">
        <v>1965.9609999999968</v>
      </c>
      <c r="G99" s="152">
        <v>158.15</v>
      </c>
      <c r="H99" s="152">
        <v>158.79</v>
      </c>
      <c r="I99" s="162">
        <f t="shared" si="33"/>
        <v>1.0040467910211823</v>
      </c>
      <c r="J99" s="152">
        <v>9.66</v>
      </c>
      <c r="K99" s="162">
        <f t="shared" si="34"/>
        <v>6.1081251975972174E-2</v>
      </c>
      <c r="L99" s="153">
        <v>190.87</v>
      </c>
      <c r="M99" s="163">
        <f t="shared" si="35"/>
        <v>1.0651280429971546</v>
      </c>
      <c r="N99" s="153">
        <v>1965.9609999999968</v>
      </c>
      <c r="O99" s="152">
        <v>0</v>
      </c>
      <c r="P99" s="154">
        <v>0</v>
      </c>
      <c r="Q99" s="253">
        <v>0</v>
      </c>
      <c r="R99" s="152">
        <v>10.299999999999983</v>
      </c>
      <c r="S99" s="154">
        <v>6.5128042997154495E-2</v>
      </c>
      <c r="T99" s="152" t="s">
        <v>724</v>
      </c>
      <c r="U99" s="152" t="s">
        <v>428</v>
      </c>
      <c r="V99" s="152"/>
      <c r="W99" s="158">
        <v>1</v>
      </c>
      <c r="X99" s="158" t="s">
        <v>492</v>
      </c>
    </row>
    <row r="100" spans="2:24">
      <c r="B100" s="844"/>
      <c r="C100" s="814"/>
      <c r="D100" s="161">
        <v>4</v>
      </c>
      <c r="E100" s="152" t="s">
        <v>457</v>
      </c>
      <c r="F100" s="153">
        <v>1923.1830999999993</v>
      </c>
      <c r="G100" s="152">
        <v>7056</v>
      </c>
      <c r="H100" s="152">
        <v>7035.57</v>
      </c>
      <c r="I100" s="162">
        <f t="shared" si="33"/>
        <v>0.99710459183673461</v>
      </c>
      <c r="J100" s="152">
        <v>700</v>
      </c>
      <c r="K100" s="162">
        <f t="shared" si="34"/>
        <v>9.9206349206349201E-2</v>
      </c>
      <c r="L100" s="153">
        <v>2.83</v>
      </c>
      <c r="M100" s="163">
        <f t="shared" si="35"/>
        <v>1.0963109410430838</v>
      </c>
      <c r="N100" s="153">
        <v>1923.1830999999993</v>
      </c>
      <c r="O100" s="152">
        <v>0</v>
      </c>
      <c r="P100" s="154">
        <v>0</v>
      </c>
      <c r="Q100" s="253">
        <v>0</v>
      </c>
      <c r="R100" s="152">
        <v>679.56999999999971</v>
      </c>
      <c r="S100" s="154">
        <v>9.6310941043083853E-2</v>
      </c>
      <c r="T100" s="152" t="s">
        <v>724</v>
      </c>
      <c r="U100" s="152" t="s">
        <v>428</v>
      </c>
      <c r="V100" s="152"/>
      <c r="W100" s="158">
        <v>1</v>
      </c>
      <c r="X100" s="158" t="s">
        <v>292</v>
      </c>
    </row>
    <row r="101" spans="2:24">
      <c r="B101" s="844"/>
      <c r="C101" s="814"/>
      <c r="D101" s="161">
        <v>5</v>
      </c>
      <c r="E101" s="152" t="s">
        <v>505</v>
      </c>
      <c r="F101" s="153">
        <v>1908.2070000000033</v>
      </c>
      <c r="G101" s="152">
        <v>153.55000000000001</v>
      </c>
      <c r="H101" s="152">
        <v>154.05000000000001</v>
      </c>
      <c r="I101" s="162">
        <f t="shared" si="33"/>
        <v>1.0032562683165094</v>
      </c>
      <c r="J101" s="152">
        <v>2.65</v>
      </c>
      <c r="K101" s="162">
        <f t="shared" si="34"/>
        <v>1.7258222077499184E-2</v>
      </c>
      <c r="L101" s="153">
        <v>605.78</v>
      </c>
      <c r="M101" s="163">
        <f t="shared" si="35"/>
        <v>1.0205144903940084</v>
      </c>
      <c r="N101" s="153">
        <v>1908.2070000000033</v>
      </c>
      <c r="O101" s="152">
        <v>0</v>
      </c>
      <c r="P101" s="154">
        <v>0</v>
      </c>
      <c r="Q101" s="253">
        <v>0</v>
      </c>
      <c r="R101" s="152">
        <v>3.1500000000000057</v>
      </c>
      <c r="S101" s="154">
        <v>2.0514490394008503E-2</v>
      </c>
      <c r="T101" s="152" t="s">
        <v>724</v>
      </c>
      <c r="U101" s="152" t="s">
        <v>487</v>
      </c>
      <c r="V101" s="152" t="s">
        <v>725</v>
      </c>
      <c r="W101" s="158">
        <v>1</v>
      </c>
      <c r="X101" s="158" t="s">
        <v>272</v>
      </c>
    </row>
    <row r="102" spans="2:24">
      <c r="B102" s="844"/>
      <c r="C102" s="814"/>
      <c r="D102" s="161">
        <v>6</v>
      </c>
      <c r="E102" s="152" t="s">
        <v>459</v>
      </c>
      <c r="F102" s="153">
        <v>1865.992099999999</v>
      </c>
      <c r="G102" s="152">
        <v>70.56</v>
      </c>
      <c r="H102" s="152">
        <v>80.75</v>
      </c>
      <c r="I102" s="162">
        <f t="shared" si="33"/>
        <v>1.1444160997732427</v>
      </c>
      <c r="J102" s="152">
        <v>0.8</v>
      </c>
      <c r="K102" s="162">
        <f t="shared" si="34"/>
        <v>1.1337868480725623E-2</v>
      </c>
      <c r="L102" s="153">
        <v>169.79</v>
      </c>
      <c r="M102" s="163">
        <f t="shared" si="35"/>
        <v>1.1557539682539681</v>
      </c>
      <c r="N102" s="153">
        <v>1865.992099999999</v>
      </c>
      <c r="O102" s="152">
        <v>0</v>
      </c>
      <c r="P102" s="154">
        <v>0</v>
      </c>
      <c r="Q102" s="253">
        <v>0</v>
      </c>
      <c r="R102" s="152">
        <v>10.989999999999995</v>
      </c>
      <c r="S102" s="154">
        <v>0.15575396825396817</v>
      </c>
      <c r="T102" s="152" t="s">
        <v>724</v>
      </c>
      <c r="U102" s="152" t="s">
        <v>428</v>
      </c>
      <c r="V102" s="152"/>
      <c r="W102" s="158">
        <v>1</v>
      </c>
      <c r="X102" s="158" t="s">
        <v>292</v>
      </c>
    </row>
    <row r="103" spans="2:24">
      <c r="B103" s="844"/>
      <c r="C103" s="814"/>
      <c r="D103" s="161">
        <v>7</v>
      </c>
      <c r="E103" s="152" t="s">
        <v>569</v>
      </c>
      <c r="F103" s="153">
        <v>1763.390599999997</v>
      </c>
      <c r="G103" s="152">
        <v>68.75</v>
      </c>
      <c r="H103" s="152">
        <v>68.66</v>
      </c>
      <c r="I103" s="162">
        <f t="shared" si="33"/>
        <v>0.99869090909090907</v>
      </c>
      <c r="J103" s="152">
        <v>4.88</v>
      </c>
      <c r="K103" s="162">
        <f t="shared" si="34"/>
        <v>7.0981818181818174E-2</v>
      </c>
      <c r="L103" s="153">
        <v>368.14</v>
      </c>
      <c r="M103" s="163">
        <f t="shared" si="35"/>
        <v>1.0696727272727271</v>
      </c>
      <c r="N103" s="153">
        <v>1763.390599999997</v>
      </c>
      <c r="O103" s="152">
        <v>0</v>
      </c>
      <c r="P103" s="154">
        <v>0</v>
      </c>
      <c r="Q103" s="253">
        <v>0</v>
      </c>
      <c r="R103" s="152">
        <v>4.789999999999992</v>
      </c>
      <c r="S103" s="154">
        <v>6.967272727272715E-2</v>
      </c>
      <c r="T103" s="152" t="s">
        <v>724</v>
      </c>
      <c r="U103" s="152" t="s">
        <v>428</v>
      </c>
      <c r="V103" s="152"/>
      <c r="W103" s="158">
        <v>1</v>
      </c>
      <c r="X103" s="158" t="s">
        <v>308</v>
      </c>
    </row>
    <row r="104" spans="2:24">
      <c r="B104" s="844"/>
      <c r="C104" s="814"/>
      <c r="D104" s="161">
        <v>8</v>
      </c>
      <c r="E104" s="152" t="s">
        <v>717</v>
      </c>
      <c r="F104" s="153">
        <v>1441.8197000000005</v>
      </c>
      <c r="G104" s="152">
        <v>92.17</v>
      </c>
      <c r="H104" s="152">
        <v>93.65</v>
      </c>
      <c r="I104" s="162">
        <f t="shared" si="33"/>
        <v>1.0160572854507974</v>
      </c>
      <c r="J104" s="152">
        <v>9.75</v>
      </c>
      <c r="K104" s="162">
        <f t="shared" si="34"/>
        <v>0.10578279266572638</v>
      </c>
      <c r="L104" s="153">
        <v>128.38999999999999</v>
      </c>
      <c r="M104" s="163">
        <f t="shared" si="35"/>
        <v>1.1218400781165239</v>
      </c>
      <c r="N104" s="153">
        <v>1441.8197000000005</v>
      </c>
      <c r="O104" s="152">
        <v>0</v>
      </c>
      <c r="P104" s="154">
        <v>0</v>
      </c>
      <c r="Q104" s="253">
        <v>0</v>
      </c>
      <c r="R104" s="152">
        <v>11.230000000000004</v>
      </c>
      <c r="S104" s="154">
        <v>0.12184007811652385</v>
      </c>
      <c r="T104" s="152" t="s">
        <v>724</v>
      </c>
      <c r="U104" s="152" t="s">
        <v>428</v>
      </c>
      <c r="V104" s="152"/>
      <c r="W104" s="158">
        <v>1</v>
      </c>
      <c r="X104" s="158" t="s">
        <v>298</v>
      </c>
    </row>
    <row r="105" spans="2:24">
      <c r="B105" s="844"/>
      <c r="C105" s="814"/>
      <c r="D105" s="161">
        <v>9</v>
      </c>
      <c r="E105" s="152" t="s">
        <v>734</v>
      </c>
      <c r="F105" s="153">
        <v>1431.3459000000009</v>
      </c>
      <c r="G105" s="152">
        <v>75.959999999999994</v>
      </c>
      <c r="H105" s="152">
        <v>73.33</v>
      </c>
      <c r="I105" s="162">
        <f t="shared" si="33"/>
        <v>0.96537651395471302</v>
      </c>
      <c r="J105" s="152">
        <v>15.2</v>
      </c>
      <c r="K105" s="162">
        <f t="shared" si="34"/>
        <v>0.20010531858873093</v>
      </c>
      <c r="L105" s="153">
        <v>113.87</v>
      </c>
      <c r="M105" s="163">
        <f t="shared" si="35"/>
        <v>1.165481832543444</v>
      </c>
      <c r="N105" s="153">
        <v>1431.3459000000009</v>
      </c>
      <c r="O105" s="152">
        <v>0</v>
      </c>
      <c r="P105" s="154">
        <v>0</v>
      </c>
      <c r="Q105" s="253">
        <v>0</v>
      </c>
      <c r="R105" s="152">
        <v>12.570000000000007</v>
      </c>
      <c r="S105" s="154">
        <v>0.16548183254344404</v>
      </c>
      <c r="T105" s="152" t="s">
        <v>724</v>
      </c>
      <c r="U105" s="152" t="s">
        <v>428</v>
      </c>
      <c r="V105" s="152"/>
      <c r="W105" s="158">
        <v>1</v>
      </c>
      <c r="X105" s="158" t="s">
        <v>289</v>
      </c>
    </row>
    <row r="106" spans="2:24">
      <c r="B106" s="845"/>
      <c r="C106" s="815"/>
      <c r="D106" s="161">
        <v>10</v>
      </c>
      <c r="E106" s="152" t="s">
        <v>727</v>
      </c>
      <c r="F106" s="153">
        <v>1344.7532000000008</v>
      </c>
      <c r="G106" s="152">
        <v>35.01</v>
      </c>
      <c r="H106" s="152">
        <v>35.79</v>
      </c>
      <c r="I106" s="162">
        <f t="shared" si="33"/>
        <v>1.0222793487574979</v>
      </c>
      <c r="J106" s="152">
        <v>1.25</v>
      </c>
      <c r="K106" s="162">
        <f t="shared" si="34"/>
        <v>3.5704084547272211E-2</v>
      </c>
      <c r="L106" s="153">
        <v>662.44</v>
      </c>
      <c r="M106" s="163">
        <f t="shared" si="35"/>
        <v>1.0579834333047702</v>
      </c>
      <c r="N106" s="153">
        <v>1344.7532000000008</v>
      </c>
      <c r="O106" s="152">
        <v>0</v>
      </c>
      <c r="P106" s="154">
        <v>0</v>
      </c>
      <c r="Q106" s="253">
        <v>0</v>
      </c>
      <c r="R106" s="152">
        <v>2.0300000000000011</v>
      </c>
      <c r="S106" s="154">
        <v>5.7983433304770099E-2</v>
      </c>
      <c r="T106" s="152" t="s">
        <v>724</v>
      </c>
      <c r="U106" s="152" t="s">
        <v>428</v>
      </c>
      <c r="V106" s="152"/>
      <c r="W106" s="158">
        <v>1</v>
      </c>
      <c r="X106" s="158" t="s">
        <v>467</v>
      </c>
    </row>
    <row r="107" spans="2:24">
      <c r="B107" s="810">
        <f t="shared" ref="B107" si="38">B97+1</f>
        <v>45940</v>
      </c>
      <c r="C107" s="813" t="str">
        <f t="shared" ref="C107" si="39">CHOOSE(WEEKDAY(B107,2),"一","二","三","四","五","六","日")</f>
        <v>五</v>
      </c>
      <c r="D107" s="161">
        <v>1</v>
      </c>
      <c r="E107" s="152" t="s">
        <v>479</v>
      </c>
      <c r="F107" s="153">
        <v>4837.1783000000114</v>
      </c>
      <c r="G107" s="152">
        <v>618.34</v>
      </c>
      <c r="H107" s="152">
        <v>618.69000000000005</v>
      </c>
      <c r="I107" s="162">
        <f t="shared" si="33"/>
        <v>1.0005660316330822</v>
      </c>
      <c r="J107" s="152">
        <v>32.94</v>
      </c>
      <c r="K107" s="162">
        <f t="shared" si="34"/>
        <v>5.3271662839214667E-2</v>
      </c>
      <c r="L107" s="153">
        <v>147.43</v>
      </c>
      <c r="M107" s="163">
        <f t="shared" si="35"/>
        <v>1.0538376944722969</v>
      </c>
      <c r="N107" s="153">
        <v>4907.9447000000118</v>
      </c>
      <c r="O107" s="152">
        <v>0.48</v>
      </c>
      <c r="P107" s="154">
        <v>7.7627195394119734E-4</v>
      </c>
      <c r="Q107" s="253">
        <v>70.766400000000004</v>
      </c>
      <c r="R107" s="152">
        <v>32.81000000000008</v>
      </c>
      <c r="S107" s="154">
        <v>5.3061422518355723E-2</v>
      </c>
      <c r="T107" s="152" t="s">
        <v>724</v>
      </c>
      <c r="U107" s="152" t="s">
        <v>478</v>
      </c>
      <c r="V107" s="152" t="s">
        <v>678</v>
      </c>
      <c r="W107" s="158">
        <v>1</v>
      </c>
      <c r="X107" s="158" t="s">
        <v>467</v>
      </c>
    </row>
    <row r="108" spans="2:24">
      <c r="B108" s="844"/>
      <c r="C108" s="814"/>
      <c r="D108" s="161">
        <v>2</v>
      </c>
      <c r="E108" s="152" t="s">
        <v>495</v>
      </c>
      <c r="F108" s="153">
        <v>2043.140500000002</v>
      </c>
      <c r="G108" s="152">
        <v>35.86</v>
      </c>
      <c r="H108" s="152">
        <v>36.11</v>
      </c>
      <c r="I108" s="162">
        <f t="shared" si="33"/>
        <v>1.0069715560513106</v>
      </c>
      <c r="J108" s="152">
        <v>2.7</v>
      </c>
      <c r="K108" s="162">
        <f t="shared" si="34"/>
        <v>7.5292805354155057E-2</v>
      </c>
      <c r="L108" s="153">
        <v>692.59</v>
      </c>
      <c r="M108" s="163">
        <f t="shared" si="35"/>
        <v>1.0822643614054659</v>
      </c>
      <c r="N108" s="153">
        <v>2043.140500000002</v>
      </c>
      <c r="O108" s="152">
        <v>0</v>
      </c>
      <c r="P108" s="154">
        <v>0</v>
      </c>
      <c r="Q108" s="253">
        <v>0</v>
      </c>
      <c r="R108" s="152">
        <v>2.9500000000000028</v>
      </c>
      <c r="S108" s="154">
        <v>8.226436140546578E-2</v>
      </c>
      <c r="T108" s="152" t="s">
        <v>724</v>
      </c>
      <c r="U108" s="152" t="s">
        <v>428</v>
      </c>
      <c r="V108" s="152"/>
      <c r="W108" s="158">
        <v>1</v>
      </c>
      <c r="X108" s="158" t="s">
        <v>289</v>
      </c>
    </row>
    <row r="109" spans="2:24">
      <c r="B109" s="844"/>
      <c r="C109" s="814"/>
      <c r="D109" s="161">
        <v>3</v>
      </c>
      <c r="E109" s="152" t="s">
        <v>497</v>
      </c>
      <c r="F109" s="153">
        <v>1645.48</v>
      </c>
      <c r="G109" s="152">
        <v>86</v>
      </c>
      <c r="H109" s="152">
        <v>83.37</v>
      </c>
      <c r="I109" s="162">
        <f t="shared" si="33"/>
        <v>0.96941860465116281</v>
      </c>
      <c r="J109" s="152">
        <v>6.63</v>
      </c>
      <c r="K109" s="162">
        <f t="shared" si="34"/>
        <v>7.709302325581395E-2</v>
      </c>
      <c r="L109" s="153">
        <v>411.37</v>
      </c>
      <c r="M109" s="163">
        <f t="shared" si="35"/>
        <v>1.0465116279069768</v>
      </c>
      <c r="N109" s="153">
        <v>1645.48</v>
      </c>
      <c r="O109" s="152">
        <v>0</v>
      </c>
      <c r="P109" s="154">
        <v>0</v>
      </c>
      <c r="Q109" s="253">
        <v>0</v>
      </c>
      <c r="R109" s="152">
        <v>4</v>
      </c>
      <c r="S109" s="154">
        <v>4.6511627906976744E-2</v>
      </c>
      <c r="T109" s="152" t="s">
        <v>724</v>
      </c>
      <c r="U109" s="152" t="s">
        <v>428</v>
      </c>
      <c r="V109" s="152"/>
      <c r="W109" s="158">
        <v>1</v>
      </c>
      <c r="X109" s="158" t="s">
        <v>292</v>
      </c>
    </row>
    <row r="110" spans="2:24">
      <c r="B110" s="844"/>
      <c r="C110" s="814"/>
      <c r="D110" s="161">
        <v>4</v>
      </c>
      <c r="E110" s="152" t="s">
        <v>567</v>
      </c>
      <c r="F110" s="153">
        <v>1452.9900000000014</v>
      </c>
      <c r="G110" s="152">
        <v>18.89</v>
      </c>
      <c r="H110" s="152">
        <v>19.600000000000001</v>
      </c>
      <c r="I110" s="162">
        <f t="shared" si="33"/>
        <v>1.0375860243515087</v>
      </c>
      <c r="J110" s="152">
        <v>1.6</v>
      </c>
      <c r="K110" s="162">
        <f t="shared" si="34"/>
        <v>8.4700899947061939E-2</v>
      </c>
      <c r="L110" s="153">
        <v>629</v>
      </c>
      <c r="M110" s="163">
        <f t="shared" si="35"/>
        <v>1.1222869242985707</v>
      </c>
      <c r="N110" s="153">
        <v>1452.9900000000014</v>
      </c>
      <c r="O110" s="152">
        <v>0</v>
      </c>
      <c r="P110" s="154">
        <v>0</v>
      </c>
      <c r="Q110" s="253">
        <v>0</v>
      </c>
      <c r="R110" s="152">
        <v>2.3100000000000023</v>
      </c>
      <c r="S110" s="154">
        <v>0.12228692429857078</v>
      </c>
      <c r="T110" s="152" t="s">
        <v>724</v>
      </c>
      <c r="U110" s="152" t="s">
        <v>428</v>
      </c>
      <c r="V110" s="152"/>
      <c r="W110" s="158">
        <v>1</v>
      </c>
      <c r="X110" s="158" t="s">
        <v>566</v>
      </c>
    </row>
    <row r="111" spans="2:24">
      <c r="B111" s="844"/>
      <c r="C111" s="814"/>
      <c r="D111" s="161">
        <v>5</v>
      </c>
      <c r="E111" s="152" t="s">
        <v>507</v>
      </c>
      <c r="F111" s="153">
        <v>1295.1431999999863</v>
      </c>
      <c r="G111" s="152">
        <v>3390.42</v>
      </c>
      <c r="H111" s="152">
        <v>3345.6</v>
      </c>
      <c r="I111" s="162">
        <f t="shared" si="33"/>
        <v>0.98678039888863323</v>
      </c>
      <c r="J111" s="152">
        <v>77.7</v>
      </c>
      <c r="K111" s="162">
        <f t="shared" si="34"/>
        <v>2.2917514644203375E-2</v>
      </c>
      <c r="L111" s="153">
        <v>39.39</v>
      </c>
      <c r="M111" s="163">
        <f t="shared" si="35"/>
        <v>1.0096979135328366</v>
      </c>
      <c r="N111" s="153">
        <v>1295.1431999999863</v>
      </c>
      <c r="O111" s="152">
        <v>0</v>
      </c>
      <c r="P111" s="154">
        <v>0</v>
      </c>
      <c r="Q111" s="253">
        <v>0</v>
      </c>
      <c r="R111" s="152">
        <v>32.879999999999654</v>
      </c>
      <c r="S111" s="154">
        <v>9.6979135328365378E-3</v>
      </c>
      <c r="T111" s="152" t="s">
        <v>724</v>
      </c>
      <c r="U111" s="152" t="s">
        <v>487</v>
      </c>
      <c r="V111" s="152" t="s">
        <v>725</v>
      </c>
      <c r="W111" s="158">
        <v>1</v>
      </c>
      <c r="X111" s="158" t="s">
        <v>467</v>
      </c>
    </row>
    <row r="112" spans="2:24">
      <c r="B112" s="844"/>
      <c r="C112" s="814"/>
      <c r="D112" s="161">
        <v>6</v>
      </c>
      <c r="E112" s="152" t="s">
        <v>581</v>
      </c>
      <c r="F112" s="153">
        <v>1245.3407999999981</v>
      </c>
      <c r="G112" s="152">
        <v>42.29</v>
      </c>
      <c r="H112" s="152">
        <v>42.37</v>
      </c>
      <c r="I112" s="162">
        <f t="shared" si="33"/>
        <v>1.0018917001655236</v>
      </c>
      <c r="J112" s="152">
        <v>1.9</v>
      </c>
      <c r="K112" s="162">
        <f t="shared" si="34"/>
        <v>4.4927878931189408E-2</v>
      </c>
      <c r="L112" s="153">
        <v>628.96</v>
      </c>
      <c r="M112" s="163">
        <f t="shared" si="35"/>
        <v>1.0468195790967132</v>
      </c>
      <c r="N112" s="153">
        <v>1245.3407999999981</v>
      </c>
      <c r="O112" s="152">
        <v>0</v>
      </c>
      <c r="P112" s="154">
        <v>0</v>
      </c>
      <c r="Q112" s="253">
        <v>0</v>
      </c>
      <c r="R112" s="152">
        <v>1.9799999999999969</v>
      </c>
      <c r="S112" s="154">
        <v>4.6819579096713096E-2</v>
      </c>
      <c r="T112" s="152" t="s">
        <v>724</v>
      </c>
      <c r="U112" s="152" t="s">
        <v>428</v>
      </c>
      <c r="V112" s="152"/>
      <c r="W112" s="158">
        <v>1</v>
      </c>
      <c r="X112" s="158" t="s">
        <v>273</v>
      </c>
    </row>
    <row r="113" spans="2:25">
      <c r="B113" s="844"/>
      <c r="C113" s="814"/>
      <c r="D113" s="161">
        <v>7</v>
      </c>
      <c r="E113" s="152" t="s">
        <v>713</v>
      </c>
      <c r="F113" s="153">
        <v>1218.7759000000003</v>
      </c>
      <c r="G113" s="152">
        <v>259.42</v>
      </c>
      <c r="H113" s="152">
        <v>249.85</v>
      </c>
      <c r="I113" s="162">
        <f t="shared" si="33"/>
        <v>0.96311001464806101</v>
      </c>
      <c r="J113" s="152">
        <v>28</v>
      </c>
      <c r="K113" s="162">
        <f t="shared" si="34"/>
        <v>0.10793308148947652</v>
      </c>
      <c r="L113" s="153">
        <v>66.13</v>
      </c>
      <c r="M113" s="163">
        <f t="shared" si="35"/>
        <v>1.0710430961375377</v>
      </c>
      <c r="N113" s="153">
        <v>1218.7759000000003</v>
      </c>
      <c r="O113" s="152">
        <v>0</v>
      </c>
      <c r="P113" s="154">
        <v>0</v>
      </c>
      <c r="Q113" s="253">
        <v>0</v>
      </c>
      <c r="R113" s="152">
        <v>18.430000000000007</v>
      </c>
      <c r="S113" s="154">
        <v>7.1043096137537606E-2</v>
      </c>
      <c r="T113" s="152" t="s">
        <v>724</v>
      </c>
      <c r="U113" s="152" t="s">
        <v>428</v>
      </c>
      <c r="V113" s="152"/>
      <c r="W113" s="158">
        <v>1</v>
      </c>
      <c r="X113" s="158" t="s">
        <v>285</v>
      </c>
    </row>
    <row r="114" spans="2:25">
      <c r="B114" s="844"/>
      <c r="C114" s="814"/>
      <c r="D114" s="161">
        <v>8</v>
      </c>
      <c r="E114" s="152" t="s">
        <v>734</v>
      </c>
      <c r="F114" s="153">
        <v>1150.0869999999993</v>
      </c>
      <c r="G114" s="152">
        <v>75.7</v>
      </c>
      <c r="H114" s="152">
        <v>74.209999999999994</v>
      </c>
      <c r="I114" s="162">
        <f t="shared" si="33"/>
        <v>0.98031704095112271</v>
      </c>
      <c r="J114" s="152">
        <v>11.59</v>
      </c>
      <c r="K114" s="162">
        <f t="shared" si="34"/>
        <v>0.15310435931307792</v>
      </c>
      <c r="L114" s="153">
        <v>113.87</v>
      </c>
      <c r="M114" s="163">
        <f t="shared" si="35"/>
        <v>1.1334214002642007</v>
      </c>
      <c r="N114" s="153">
        <v>1150.0869999999993</v>
      </c>
      <c r="O114" s="152">
        <v>0</v>
      </c>
      <c r="P114" s="154">
        <v>0</v>
      </c>
      <c r="Q114" s="253">
        <v>0</v>
      </c>
      <c r="R114" s="152">
        <v>10.099999999999994</v>
      </c>
      <c r="S114" s="154">
        <v>0.13342140026420071</v>
      </c>
      <c r="T114" s="152" t="s">
        <v>724</v>
      </c>
      <c r="U114" s="152" t="s">
        <v>428</v>
      </c>
      <c r="V114" s="152"/>
      <c r="W114" s="158">
        <v>1</v>
      </c>
      <c r="X114" s="158" t="s">
        <v>289</v>
      </c>
    </row>
    <row r="115" spans="2:25">
      <c r="B115" s="844"/>
      <c r="C115" s="814"/>
      <c r="D115" s="161">
        <v>9</v>
      </c>
      <c r="E115" s="152" t="s">
        <v>692</v>
      </c>
      <c r="F115" s="153">
        <v>1062.3504000000003</v>
      </c>
      <c r="G115" s="152">
        <v>446.7</v>
      </c>
      <c r="H115" s="152">
        <v>453.01</v>
      </c>
      <c r="I115" s="162">
        <f t="shared" si="33"/>
        <v>1.0141258115066041</v>
      </c>
      <c r="J115" s="152">
        <v>2</v>
      </c>
      <c r="K115" s="162">
        <f t="shared" si="34"/>
        <v>4.4772778150884264E-3</v>
      </c>
      <c r="L115" s="153">
        <v>127.84</v>
      </c>
      <c r="M115" s="163">
        <f t="shared" si="35"/>
        <v>1.0186030893216924</v>
      </c>
      <c r="N115" s="153">
        <v>1062.3504000000003</v>
      </c>
      <c r="O115" s="152">
        <v>0</v>
      </c>
      <c r="P115" s="154">
        <v>0</v>
      </c>
      <c r="Q115" s="253">
        <v>0</v>
      </c>
      <c r="R115" s="152">
        <v>8.3100000000000023</v>
      </c>
      <c r="S115" s="154">
        <v>1.8603089321692415E-2</v>
      </c>
      <c r="T115" s="152" t="s">
        <v>724</v>
      </c>
      <c r="U115" s="152" t="s">
        <v>428</v>
      </c>
      <c r="V115" s="152"/>
      <c r="W115" s="158">
        <v>1</v>
      </c>
      <c r="X115" s="158" t="s">
        <v>467</v>
      </c>
    </row>
    <row r="116" spans="2:25">
      <c r="B116" s="845"/>
      <c r="C116" s="815"/>
      <c r="D116" s="161">
        <v>10</v>
      </c>
      <c r="E116" s="152" t="s">
        <v>742</v>
      </c>
      <c r="F116" s="153">
        <v>783.8589000000012</v>
      </c>
      <c r="G116" s="152">
        <v>16.239999999999998</v>
      </c>
      <c r="H116" s="152">
        <v>16.71</v>
      </c>
      <c r="I116" s="162">
        <f t="shared" si="33"/>
        <v>1.0289408866995076</v>
      </c>
      <c r="J116" s="152">
        <v>1.32</v>
      </c>
      <c r="K116" s="162">
        <f t="shared" si="34"/>
        <v>8.1280788177339913E-2</v>
      </c>
      <c r="L116" s="153">
        <v>437.91</v>
      </c>
      <c r="M116" s="163">
        <f t="shared" si="35"/>
        <v>1.1102216748768474</v>
      </c>
      <c r="N116" s="153">
        <v>783.8589000000012</v>
      </c>
      <c r="O116" s="152">
        <v>0</v>
      </c>
      <c r="P116" s="154">
        <v>0</v>
      </c>
      <c r="Q116" s="253">
        <v>0</v>
      </c>
      <c r="R116" s="152">
        <v>1.7900000000000027</v>
      </c>
      <c r="S116" s="154">
        <v>0.11022167487684746</v>
      </c>
      <c r="T116" s="152" t="s">
        <v>724</v>
      </c>
      <c r="U116" s="152" t="s">
        <v>428</v>
      </c>
      <c r="V116" s="152"/>
      <c r="W116" s="158">
        <v>1</v>
      </c>
      <c r="X116" s="158" t="s">
        <v>345</v>
      </c>
    </row>
    <row r="117" spans="2:25">
      <c r="B117" s="810">
        <f t="shared" ref="B117" si="40">B107+1</f>
        <v>45941</v>
      </c>
      <c r="C117" s="813" t="str">
        <f t="shared" ref="C117" si="41">CHOOSE(WEEKDAY(B117,2),"一","二","三","四","五","六","日")</f>
        <v>六</v>
      </c>
      <c r="D117" s="161">
        <v>1</v>
      </c>
      <c r="E117" s="152" t="s">
        <v>479</v>
      </c>
      <c r="F117" s="153">
        <v>4565.9070999999931</v>
      </c>
      <c r="G117" s="152">
        <v>632.45000000000005</v>
      </c>
      <c r="H117" s="152">
        <v>636.80999999999995</v>
      </c>
      <c r="I117" s="162">
        <f t="shared" si="33"/>
        <v>1.0068938255988613</v>
      </c>
      <c r="J117" s="152">
        <v>27.44</v>
      </c>
      <c r="K117" s="162">
        <f t="shared" si="34"/>
        <v>4.3386828998339788E-2</v>
      </c>
      <c r="L117" s="153">
        <v>147.43</v>
      </c>
      <c r="M117" s="163">
        <f t="shared" si="35"/>
        <v>1.0502806545972012</v>
      </c>
      <c r="N117" s="153">
        <v>4688.2739999999931</v>
      </c>
      <c r="O117" s="152">
        <v>0.83</v>
      </c>
      <c r="P117" s="154">
        <v>1.3123567080401612E-3</v>
      </c>
      <c r="Q117" s="253">
        <v>122.3669</v>
      </c>
      <c r="R117" s="152">
        <v>30.969999999999956</v>
      </c>
      <c r="S117" s="154">
        <v>4.8968297889161128E-2</v>
      </c>
      <c r="T117" s="152" t="s">
        <v>724</v>
      </c>
      <c r="U117" s="152" t="s">
        <v>478</v>
      </c>
      <c r="V117" s="152" t="s">
        <v>678</v>
      </c>
      <c r="W117" s="158">
        <v>1</v>
      </c>
      <c r="X117" s="158" t="s">
        <v>467</v>
      </c>
    </row>
    <row r="118" spans="2:25">
      <c r="B118" s="844"/>
      <c r="C118" s="814"/>
      <c r="D118" s="161">
        <v>2</v>
      </c>
      <c r="E118" s="152" t="s">
        <v>493</v>
      </c>
      <c r="F118" s="153">
        <v>2605.375500000001</v>
      </c>
      <c r="G118" s="152">
        <v>175.3</v>
      </c>
      <c r="H118" s="152">
        <v>175.65</v>
      </c>
      <c r="I118" s="162">
        <f t="shared" si="33"/>
        <v>1.001996577296064</v>
      </c>
      <c r="J118" s="152">
        <v>13.3</v>
      </c>
      <c r="K118" s="162">
        <f t="shared" si="34"/>
        <v>7.5869937250427844E-2</v>
      </c>
      <c r="L118" s="153">
        <v>190.87</v>
      </c>
      <c r="M118" s="163">
        <f t="shared" si="35"/>
        <v>1.0778665145464918</v>
      </c>
      <c r="N118" s="153">
        <v>2605.375500000001</v>
      </c>
      <c r="O118" s="152">
        <v>0</v>
      </c>
      <c r="P118" s="154">
        <v>0</v>
      </c>
      <c r="Q118" s="253">
        <v>0</v>
      </c>
      <c r="R118" s="152">
        <v>13.650000000000006</v>
      </c>
      <c r="S118" s="154">
        <v>7.7866514546491752E-2</v>
      </c>
      <c r="T118" s="152" t="s">
        <v>724</v>
      </c>
      <c r="U118" s="152" t="s">
        <v>428</v>
      </c>
      <c r="V118" s="152"/>
      <c r="W118" s="158">
        <v>1</v>
      </c>
      <c r="X118" s="158" t="s">
        <v>492</v>
      </c>
    </row>
    <row r="119" spans="2:25">
      <c r="B119" s="844"/>
      <c r="C119" s="814"/>
      <c r="D119" s="161">
        <v>3</v>
      </c>
      <c r="E119" s="152" t="s">
        <v>502</v>
      </c>
      <c r="F119" s="153">
        <v>2231.5886999999957</v>
      </c>
      <c r="G119" s="152">
        <v>93.54</v>
      </c>
      <c r="H119" s="152">
        <v>93.17</v>
      </c>
      <c r="I119" s="162">
        <f t="shared" si="33"/>
        <v>0.99604447295274745</v>
      </c>
      <c r="J119" s="152">
        <v>5.6</v>
      </c>
      <c r="K119" s="162">
        <f t="shared" si="34"/>
        <v>5.9867436390848829E-2</v>
      </c>
      <c r="L119" s="153">
        <v>426.69</v>
      </c>
      <c r="M119" s="163">
        <f t="shared" si="35"/>
        <v>1.0559119093435962</v>
      </c>
      <c r="N119" s="153">
        <v>2231.5886999999957</v>
      </c>
      <c r="O119" s="152">
        <v>0</v>
      </c>
      <c r="P119" s="154">
        <v>0</v>
      </c>
      <c r="Q119" s="253">
        <v>0</v>
      </c>
      <c r="R119" s="152">
        <v>5.2299999999999898</v>
      </c>
      <c r="S119" s="154">
        <v>5.591190934359621E-2</v>
      </c>
      <c r="T119" s="152" t="s">
        <v>724</v>
      </c>
      <c r="U119" s="152" t="s">
        <v>428</v>
      </c>
      <c r="V119" s="152"/>
      <c r="W119" s="158">
        <v>1</v>
      </c>
      <c r="X119" s="158" t="s">
        <v>501</v>
      </c>
    </row>
    <row r="120" spans="2:25">
      <c r="B120" s="844"/>
      <c r="C120" s="814"/>
      <c r="D120" s="161">
        <v>4</v>
      </c>
      <c r="E120" s="152" t="s">
        <v>497</v>
      </c>
      <c r="F120" s="153">
        <v>2221.3979999999965</v>
      </c>
      <c r="G120" s="152">
        <v>94.2</v>
      </c>
      <c r="H120" s="152">
        <v>93.35</v>
      </c>
      <c r="I120" s="162">
        <f t="shared" si="33"/>
        <v>0.99097664543524411</v>
      </c>
      <c r="J120" s="152">
        <v>6.25</v>
      </c>
      <c r="K120" s="162">
        <f t="shared" si="34"/>
        <v>6.6348195329087048E-2</v>
      </c>
      <c r="L120" s="153">
        <v>411.37</v>
      </c>
      <c r="M120" s="163">
        <f t="shared" si="35"/>
        <v>1.0573248407643312</v>
      </c>
      <c r="N120" s="153">
        <v>2221.3979999999965</v>
      </c>
      <c r="O120" s="152">
        <v>0</v>
      </c>
      <c r="P120" s="154">
        <v>0</v>
      </c>
      <c r="Q120" s="253">
        <v>0</v>
      </c>
      <c r="R120" s="152">
        <v>5.3999999999999915</v>
      </c>
      <c r="S120" s="154">
        <v>5.7324840764331121E-2</v>
      </c>
      <c r="T120" s="152" t="s">
        <v>724</v>
      </c>
      <c r="U120" s="152" t="s">
        <v>428</v>
      </c>
      <c r="V120" s="152"/>
      <c r="W120" s="158">
        <v>1</v>
      </c>
      <c r="X120" s="158" t="s">
        <v>292</v>
      </c>
    </row>
    <row r="121" spans="2:25">
      <c r="B121" s="844"/>
      <c r="C121" s="814"/>
      <c r="D121" s="161">
        <v>5</v>
      </c>
      <c r="E121" s="152" t="s">
        <v>505</v>
      </c>
      <c r="F121" s="153">
        <v>1799.1665999999993</v>
      </c>
      <c r="G121" s="152">
        <v>166.07</v>
      </c>
      <c r="H121" s="152">
        <v>164.53</v>
      </c>
      <c r="I121" s="162">
        <f t="shared" si="33"/>
        <v>0.99072680195098461</v>
      </c>
      <c r="J121" s="152">
        <v>4.51</v>
      </c>
      <c r="K121" s="162">
        <f t="shared" si="34"/>
        <v>2.7157222857831034E-2</v>
      </c>
      <c r="L121" s="153">
        <v>605.78</v>
      </c>
      <c r="M121" s="163">
        <f t="shared" si="35"/>
        <v>1.0178840248088155</v>
      </c>
      <c r="N121" s="153">
        <v>1799.1665999999993</v>
      </c>
      <c r="O121" s="152">
        <v>0</v>
      </c>
      <c r="P121" s="154">
        <v>0</v>
      </c>
      <c r="Q121" s="253">
        <v>0</v>
      </c>
      <c r="R121" s="152">
        <v>2.9699999999999989</v>
      </c>
      <c r="S121" s="154">
        <v>1.7884024808815555E-2</v>
      </c>
      <c r="T121" s="152" t="s">
        <v>724</v>
      </c>
      <c r="U121" s="152" t="s">
        <v>487</v>
      </c>
      <c r="V121" s="152" t="s">
        <v>725</v>
      </c>
      <c r="W121" s="158">
        <v>1</v>
      </c>
      <c r="X121" s="158" t="s">
        <v>272</v>
      </c>
    </row>
    <row r="122" spans="2:25">
      <c r="B122" s="844"/>
      <c r="C122" s="814"/>
      <c r="D122" s="161">
        <v>6</v>
      </c>
      <c r="E122" s="152" t="s">
        <v>733</v>
      </c>
      <c r="F122" s="153">
        <v>1526.7108000000003</v>
      </c>
      <c r="G122" s="152">
        <v>14.5</v>
      </c>
      <c r="H122" s="152">
        <v>14.66</v>
      </c>
      <c r="I122" s="162">
        <f t="shared" si="33"/>
        <v>1.0110344827586206</v>
      </c>
      <c r="J122" s="152">
        <v>1</v>
      </c>
      <c r="K122" s="162">
        <f t="shared" si="34"/>
        <v>6.8965517241379309E-2</v>
      </c>
      <c r="L122" s="153">
        <v>1316.13</v>
      </c>
      <c r="M122" s="163">
        <f t="shared" si="35"/>
        <v>1.08</v>
      </c>
      <c r="N122" s="153">
        <v>1526.7108000000003</v>
      </c>
      <c r="O122" s="152">
        <v>0</v>
      </c>
      <c r="P122" s="154">
        <v>0</v>
      </c>
      <c r="Q122" s="253">
        <v>0</v>
      </c>
      <c r="R122" s="152">
        <v>1.1600000000000001</v>
      </c>
      <c r="S122" s="154">
        <v>8.0000000000000016E-2</v>
      </c>
      <c r="T122" s="152" t="s">
        <v>724</v>
      </c>
      <c r="U122" s="152" t="s">
        <v>428</v>
      </c>
      <c r="V122" s="152"/>
      <c r="W122" s="158">
        <v>1</v>
      </c>
      <c r="X122" s="158" t="s">
        <v>314</v>
      </c>
    </row>
    <row r="123" spans="2:25">
      <c r="B123" s="844"/>
      <c r="C123" s="814"/>
      <c r="D123" s="161">
        <v>7</v>
      </c>
      <c r="E123" s="152" t="s">
        <v>692</v>
      </c>
      <c r="F123" s="153">
        <v>1227.2640000000029</v>
      </c>
      <c r="G123" s="152">
        <v>424.5</v>
      </c>
      <c r="H123" s="152">
        <v>425.1</v>
      </c>
      <c r="I123" s="162">
        <f t="shared" si="33"/>
        <v>1.0014134275618376</v>
      </c>
      <c r="J123" s="152">
        <v>9</v>
      </c>
      <c r="K123" s="162">
        <f t="shared" si="34"/>
        <v>2.1201413427561839E-2</v>
      </c>
      <c r="L123" s="153">
        <v>127.84</v>
      </c>
      <c r="M123" s="163">
        <f t="shared" si="35"/>
        <v>1.0226148409893994</v>
      </c>
      <c r="N123" s="153">
        <v>1227.2640000000029</v>
      </c>
      <c r="O123" s="152">
        <v>0</v>
      </c>
      <c r="P123" s="154">
        <v>0</v>
      </c>
      <c r="Q123" s="253">
        <v>0</v>
      </c>
      <c r="R123" s="152">
        <v>9.6000000000000227</v>
      </c>
      <c r="S123" s="154">
        <v>2.2614840989399348E-2</v>
      </c>
      <c r="T123" s="152" t="s">
        <v>724</v>
      </c>
      <c r="U123" s="152" t="s">
        <v>428</v>
      </c>
      <c r="V123" s="152"/>
      <c r="W123" s="158">
        <v>1</v>
      </c>
      <c r="X123" s="158" t="s">
        <v>467</v>
      </c>
    </row>
    <row r="124" spans="2:25">
      <c r="B124" s="844"/>
      <c r="C124" s="814"/>
      <c r="D124" s="161">
        <v>8</v>
      </c>
      <c r="E124" s="152" t="s">
        <v>734</v>
      </c>
      <c r="F124" s="153">
        <v>1088.5972000000004</v>
      </c>
      <c r="G124" s="152">
        <v>81.849999999999994</v>
      </c>
      <c r="H124" s="152">
        <v>81.91</v>
      </c>
      <c r="I124" s="162">
        <f t="shared" si="33"/>
        <v>1.0007330482590104</v>
      </c>
      <c r="J124" s="152">
        <v>9.5</v>
      </c>
      <c r="K124" s="162">
        <f t="shared" si="34"/>
        <v>0.11606597434331094</v>
      </c>
      <c r="L124" s="153">
        <v>113.87</v>
      </c>
      <c r="M124" s="163">
        <f t="shared" si="35"/>
        <v>1.1167990226023214</v>
      </c>
      <c r="N124" s="153">
        <v>1088.5972000000004</v>
      </c>
      <c r="O124" s="152">
        <v>0</v>
      </c>
      <c r="P124" s="154">
        <v>0</v>
      </c>
      <c r="Q124" s="253">
        <v>0</v>
      </c>
      <c r="R124" s="152">
        <v>9.5600000000000023</v>
      </c>
      <c r="S124" s="154">
        <v>0.11679902260232136</v>
      </c>
      <c r="T124" s="152" t="s">
        <v>724</v>
      </c>
      <c r="U124" s="152" t="s">
        <v>428</v>
      </c>
      <c r="V124" s="152"/>
      <c r="W124" s="158">
        <v>1</v>
      </c>
      <c r="X124" s="158" t="s">
        <v>289</v>
      </c>
    </row>
    <row r="125" spans="2:25">
      <c r="B125" s="844"/>
      <c r="C125" s="814"/>
      <c r="D125" s="161">
        <v>9</v>
      </c>
      <c r="E125" s="152" t="s">
        <v>507</v>
      </c>
      <c r="F125" s="153">
        <v>1068.2568000000022</v>
      </c>
      <c r="G125" s="152">
        <v>3524.91</v>
      </c>
      <c r="H125" s="152">
        <v>3513.95</v>
      </c>
      <c r="I125" s="162">
        <f t="shared" si="33"/>
        <v>0.99689070075548025</v>
      </c>
      <c r="J125" s="152">
        <v>45.15</v>
      </c>
      <c r="K125" s="162">
        <f t="shared" si="34"/>
        <v>1.2808837672451211E-2</v>
      </c>
      <c r="L125" s="153">
        <v>39.39</v>
      </c>
      <c r="M125" s="163">
        <f t="shared" si="35"/>
        <v>1.0096995384279315</v>
      </c>
      <c r="N125" s="153">
        <v>1346.7441000000022</v>
      </c>
      <c r="O125" s="152">
        <v>7.07</v>
      </c>
      <c r="P125" s="154">
        <v>2.0057249688644535E-3</v>
      </c>
      <c r="Q125" s="253">
        <v>278.4873</v>
      </c>
      <c r="R125" s="152">
        <v>27.120000000000054</v>
      </c>
      <c r="S125" s="154">
        <v>7.6938134590670559E-3</v>
      </c>
      <c r="T125" s="152" t="s">
        <v>724</v>
      </c>
      <c r="U125" s="152" t="s">
        <v>487</v>
      </c>
      <c r="V125" s="152" t="s">
        <v>725</v>
      </c>
      <c r="W125" s="158">
        <v>1</v>
      </c>
      <c r="X125" s="158" t="s">
        <v>467</v>
      </c>
    </row>
    <row r="126" spans="2:25">
      <c r="B126" s="845"/>
      <c r="C126" s="815"/>
      <c r="D126" s="161">
        <v>10</v>
      </c>
      <c r="E126" s="152" t="s">
        <v>508</v>
      </c>
      <c r="F126" s="153">
        <v>866.08</v>
      </c>
      <c r="G126" s="152">
        <v>240.48</v>
      </c>
      <c r="H126" s="152">
        <v>232.48</v>
      </c>
      <c r="I126" s="162">
        <f t="shared" si="33"/>
        <v>0.96673320026613441</v>
      </c>
      <c r="J126" s="152">
        <v>16</v>
      </c>
      <c r="K126" s="162">
        <f t="shared" si="34"/>
        <v>6.6533599467731214E-2</v>
      </c>
      <c r="L126" s="153">
        <v>108.26</v>
      </c>
      <c r="M126" s="163">
        <f t="shared" si="35"/>
        <v>1.0332667997338656</v>
      </c>
      <c r="N126" s="153">
        <v>866.08</v>
      </c>
      <c r="O126" s="152">
        <v>0</v>
      </c>
      <c r="P126" s="154">
        <v>0</v>
      </c>
      <c r="Q126" s="253">
        <v>0</v>
      </c>
      <c r="R126" s="152">
        <v>8</v>
      </c>
      <c r="S126" s="154">
        <v>3.3266799733865607E-2</v>
      </c>
      <c r="T126" s="152" t="s">
        <v>724</v>
      </c>
      <c r="U126" s="152" t="s">
        <v>487</v>
      </c>
      <c r="V126" s="152" t="s">
        <v>725</v>
      </c>
      <c r="W126" s="158">
        <v>1</v>
      </c>
      <c r="X126" s="158" t="s">
        <v>288</v>
      </c>
    </row>
    <row r="127" spans="2:25">
      <c r="B127" s="810">
        <f t="shared" ref="B127" si="42">B117+1</f>
        <v>45942</v>
      </c>
      <c r="C127" s="813" t="str">
        <f t="shared" ref="C127" si="43">CHOOSE(WEEKDAY(B127,2),"一","二","三","四","五","六","日")</f>
        <v>日</v>
      </c>
      <c r="D127" s="161">
        <v>1</v>
      </c>
      <c r="E127" s="152" t="s">
        <v>479</v>
      </c>
      <c r="F127" s="153">
        <v>4481.8720000000139</v>
      </c>
      <c r="G127" s="152">
        <v>967.3</v>
      </c>
      <c r="H127" s="152">
        <v>963.64</v>
      </c>
      <c r="I127" s="162">
        <f t="shared" si="33"/>
        <v>0.99621627209759123</v>
      </c>
      <c r="J127" s="152">
        <v>34.06</v>
      </c>
      <c r="K127" s="162">
        <f t="shared" si="34"/>
        <v>3.5211413212033499E-2</v>
      </c>
      <c r="L127" s="153">
        <v>147.43</v>
      </c>
      <c r="M127" s="163">
        <f t="shared" si="35"/>
        <v>1.0314276853096249</v>
      </c>
      <c r="N127" s="153">
        <v>4481.8720000000139</v>
      </c>
      <c r="O127" s="152">
        <v>0</v>
      </c>
      <c r="P127" s="154">
        <v>0</v>
      </c>
      <c r="Q127" s="253">
        <v>0</v>
      </c>
      <c r="R127" s="152">
        <v>30.400000000000091</v>
      </c>
      <c r="S127" s="154">
        <v>3.1427685309624823E-2</v>
      </c>
      <c r="T127" s="152" t="s">
        <v>724</v>
      </c>
      <c r="U127" s="152" t="s">
        <v>478</v>
      </c>
      <c r="V127" s="152" t="s">
        <v>678</v>
      </c>
      <c r="W127" s="158">
        <v>1</v>
      </c>
      <c r="X127" s="158" t="s">
        <v>467</v>
      </c>
    </row>
    <row r="128" spans="2:25">
      <c r="B128" s="844"/>
      <c r="C128" s="814"/>
      <c r="D128" s="161">
        <v>2</v>
      </c>
      <c r="E128" s="152" t="s">
        <v>507</v>
      </c>
      <c r="F128" s="153">
        <v>2083.7309999999857</v>
      </c>
      <c r="G128" s="152">
        <v>4432.2</v>
      </c>
      <c r="H128" s="152">
        <v>4392.7</v>
      </c>
      <c r="I128" s="162">
        <f t="shared" si="33"/>
        <v>0.99108794729479721</v>
      </c>
      <c r="J128" s="152">
        <v>92.4</v>
      </c>
      <c r="K128" s="162">
        <f t="shared" si="34"/>
        <v>2.0847434682550427E-2</v>
      </c>
      <c r="L128" s="153">
        <v>39.39</v>
      </c>
      <c r="M128" s="163">
        <f t="shared" si="35"/>
        <v>1.0119353819773476</v>
      </c>
      <c r="N128" s="153">
        <v>2083.7309999999857</v>
      </c>
      <c r="O128" s="152">
        <v>0</v>
      </c>
      <c r="P128" s="154">
        <v>0</v>
      </c>
      <c r="Q128" s="253">
        <v>0</v>
      </c>
      <c r="R128" s="152">
        <v>52.899999999999636</v>
      </c>
      <c r="S128" s="154">
        <v>1.193538197734751E-2</v>
      </c>
      <c r="T128" s="152" t="s">
        <v>724</v>
      </c>
      <c r="U128" s="152" t="s">
        <v>487</v>
      </c>
      <c r="V128" s="152" t="s">
        <v>725</v>
      </c>
      <c r="W128" s="158">
        <v>1</v>
      </c>
      <c r="X128" s="158" t="s">
        <v>467</v>
      </c>
      <c r="Y128" s="155"/>
    </row>
    <row r="129" spans="2:25">
      <c r="B129" s="844"/>
      <c r="C129" s="814"/>
      <c r="D129" s="161">
        <v>3</v>
      </c>
      <c r="E129" s="152" t="s">
        <v>497</v>
      </c>
      <c r="F129" s="153">
        <v>1875.8472000000011</v>
      </c>
      <c r="G129" s="152">
        <v>117.17</v>
      </c>
      <c r="H129" s="152">
        <v>115.48</v>
      </c>
      <c r="I129" s="162">
        <f t="shared" si="33"/>
        <v>0.98557651275923874</v>
      </c>
      <c r="J129" s="152">
        <v>6.25</v>
      </c>
      <c r="K129" s="162">
        <f t="shared" si="34"/>
        <v>5.3341298967312455E-2</v>
      </c>
      <c r="L129" s="153">
        <v>411.37</v>
      </c>
      <c r="M129" s="163">
        <f t="shared" si="35"/>
        <v>1.0389178117265512</v>
      </c>
      <c r="N129" s="153">
        <v>1875.8472000000011</v>
      </c>
      <c r="O129" s="152">
        <v>0</v>
      </c>
      <c r="P129" s="154">
        <v>0</v>
      </c>
      <c r="Q129" s="253">
        <v>0</v>
      </c>
      <c r="R129" s="152">
        <v>4.5600000000000023</v>
      </c>
      <c r="S129" s="154">
        <v>3.8917811726551184E-2</v>
      </c>
      <c r="T129" s="152" t="s">
        <v>724</v>
      </c>
      <c r="U129" s="152" t="s">
        <v>428</v>
      </c>
      <c r="V129" s="152"/>
      <c r="W129" s="158">
        <v>1</v>
      </c>
      <c r="X129" s="158" t="s">
        <v>292</v>
      </c>
      <c r="Y129" s="157"/>
    </row>
    <row r="130" spans="2:25">
      <c r="B130" s="844"/>
      <c r="C130" s="814"/>
      <c r="D130" s="161">
        <v>4</v>
      </c>
      <c r="E130" s="152" t="s">
        <v>495</v>
      </c>
      <c r="F130" s="153">
        <v>1849.2152999999964</v>
      </c>
      <c r="G130" s="152">
        <v>53.28</v>
      </c>
      <c r="H130" s="152">
        <v>50.91</v>
      </c>
      <c r="I130" s="162">
        <f t="shared" si="33"/>
        <v>0.95551801801801795</v>
      </c>
      <c r="J130" s="152">
        <v>5.04</v>
      </c>
      <c r="K130" s="162">
        <f t="shared" si="34"/>
        <v>9.45945945945946E-2</v>
      </c>
      <c r="L130" s="153">
        <v>692.59</v>
      </c>
      <c r="M130" s="163">
        <f t="shared" si="35"/>
        <v>1.0501126126126126</v>
      </c>
      <c r="N130" s="153">
        <v>1849.2152999999964</v>
      </c>
      <c r="O130" s="152">
        <v>0</v>
      </c>
      <c r="P130" s="154">
        <v>0</v>
      </c>
      <c r="Q130" s="253">
        <v>0</v>
      </c>
      <c r="R130" s="152">
        <v>2.6699999999999946</v>
      </c>
      <c r="S130" s="154">
        <v>5.011261261261251E-2</v>
      </c>
      <c r="T130" s="152" t="s">
        <v>724</v>
      </c>
      <c r="U130" s="152" t="s">
        <v>428</v>
      </c>
      <c r="V130" s="152"/>
      <c r="W130" s="158">
        <v>1</v>
      </c>
      <c r="X130" s="158" t="s">
        <v>289</v>
      </c>
    </row>
    <row r="131" spans="2:25">
      <c r="B131" s="844"/>
      <c r="C131" s="814"/>
      <c r="D131" s="161">
        <v>5</v>
      </c>
      <c r="E131" s="152" t="s">
        <v>742</v>
      </c>
      <c r="F131" s="153">
        <v>1699.0907999999997</v>
      </c>
      <c r="G131" s="152">
        <v>26.84</v>
      </c>
      <c r="H131" s="152">
        <v>26.89</v>
      </c>
      <c r="I131" s="162">
        <f t="shared" si="33"/>
        <v>1.0018628912071534</v>
      </c>
      <c r="J131" s="152">
        <v>3.83</v>
      </c>
      <c r="K131" s="162">
        <f t="shared" si="34"/>
        <v>0.14269746646795828</v>
      </c>
      <c r="L131" s="153">
        <v>437.91</v>
      </c>
      <c r="M131" s="163">
        <f t="shared" si="35"/>
        <v>1.1445603576751118</v>
      </c>
      <c r="N131" s="153">
        <v>1699.0907999999997</v>
      </c>
      <c r="O131" s="152">
        <v>0</v>
      </c>
      <c r="P131" s="154">
        <v>0</v>
      </c>
      <c r="Q131" s="253">
        <v>0</v>
      </c>
      <c r="R131" s="152">
        <v>3.879999999999999</v>
      </c>
      <c r="S131" s="154">
        <v>0.14456035767511174</v>
      </c>
      <c r="T131" s="152" t="s">
        <v>724</v>
      </c>
      <c r="U131" s="152" t="s">
        <v>428</v>
      </c>
      <c r="V131" s="152"/>
      <c r="W131" s="158">
        <v>1</v>
      </c>
      <c r="X131" s="158" t="s">
        <v>345</v>
      </c>
    </row>
    <row r="132" spans="2:25">
      <c r="B132" s="844"/>
      <c r="C132" s="814"/>
      <c r="D132" s="161">
        <v>6</v>
      </c>
      <c r="E132" s="152" t="s">
        <v>743</v>
      </c>
      <c r="F132" s="153">
        <v>1583.4446000000037</v>
      </c>
      <c r="G132" s="152">
        <v>81.489999999999995</v>
      </c>
      <c r="H132" s="152">
        <v>81.760000000000005</v>
      </c>
      <c r="I132" s="162">
        <f t="shared" si="33"/>
        <v>1.0033132899742301</v>
      </c>
      <c r="J132" s="152">
        <v>2.8</v>
      </c>
      <c r="K132" s="162">
        <f t="shared" si="34"/>
        <v>3.4360044177199657E-2</v>
      </c>
      <c r="L132" s="153">
        <v>515.78</v>
      </c>
      <c r="M132" s="163">
        <f t="shared" si="35"/>
        <v>1.0376733341514297</v>
      </c>
      <c r="N132" s="153">
        <v>1583.4446000000037</v>
      </c>
      <c r="O132" s="152">
        <v>0</v>
      </c>
      <c r="P132" s="154">
        <v>0</v>
      </c>
      <c r="Q132" s="253">
        <v>0</v>
      </c>
      <c r="R132" s="152">
        <v>3.0700000000000074</v>
      </c>
      <c r="S132" s="154">
        <v>3.7673334151429719E-2</v>
      </c>
      <c r="T132" s="152" t="s">
        <v>724</v>
      </c>
      <c r="U132" s="152" t="s">
        <v>428</v>
      </c>
      <c r="V132" s="152"/>
      <c r="W132" s="158">
        <v>1</v>
      </c>
      <c r="X132" s="158" t="s">
        <v>744</v>
      </c>
    </row>
    <row r="133" spans="2:25">
      <c r="B133" s="844"/>
      <c r="C133" s="814"/>
      <c r="D133" s="161">
        <v>7</v>
      </c>
      <c r="E133" s="152" t="s">
        <v>581</v>
      </c>
      <c r="F133" s="153">
        <v>1522.0832000000012</v>
      </c>
      <c r="G133" s="152">
        <v>62.78</v>
      </c>
      <c r="H133" s="152">
        <v>63.3</v>
      </c>
      <c r="I133" s="162">
        <f t="shared" si="33"/>
        <v>1.0082828926409684</v>
      </c>
      <c r="J133" s="152">
        <v>1.9</v>
      </c>
      <c r="K133" s="162">
        <f t="shared" si="34"/>
        <v>3.0264415418923222E-2</v>
      </c>
      <c r="L133" s="153">
        <v>628.96</v>
      </c>
      <c r="M133" s="163">
        <f t="shared" si="35"/>
        <v>1.0385473080598917</v>
      </c>
      <c r="N133" s="153">
        <v>1522.0832000000012</v>
      </c>
      <c r="O133" s="152">
        <v>0</v>
      </c>
      <c r="P133" s="154">
        <v>0</v>
      </c>
      <c r="Q133" s="253">
        <v>0</v>
      </c>
      <c r="R133" s="152">
        <v>2.4200000000000017</v>
      </c>
      <c r="S133" s="154">
        <v>3.8547308059891712E-2</v>
      </c>
      <c r="T133" s="152" t="s">
        <v>724</v>
      </c>
      <c r="U133" s="152" t="s">
        <v>428</v>
      </c>
      <c r="V133" s="152"/>
      <c r="W133" s="158">
        <v>1</v>
      </c>
      <c r="X133" s="158" t="s">
        <v>273</v>
      </c>
    </row>
    <row r="134" spans="2:25">
      <c r="B134" s="844"/>
      <c r="C134" s="814"/>
      <c r="D134" s="161">
        <v>8</v>
      </c>
      <c r="E134" s="152" t="s">
        <v>684</v>
      </c>
      <c r="F134" s="153">
        <v>1451.1573999999987</v>
      </c>
      <c r="G134" s="152">
        <v>125.41</v>
      </c>
      <c r="H134" s="152">
        <v>125.96</v>
      </c>
      <c r="I134" s="162">
        <f t="shared" si="33"/>
        <v>1.0043856151822024</v>
      </c>
      <c r="J134" s="152">
        <v>3.36</v>
      </c>
      <c r="K134" s="162">
        <f t="shared" si="34"/>
        <v>2.6792121840363607E-2</v>
      </c>
      <c r="L134" s="153">
        <v>371.14</v>
      </c>
      <c r="M134" s="163">
        <f t="shared" si="35"/>
        <v>1.0311777370225659</v>
      </c>
      <c r="N134" s="153">
        <v>1451.1573999999987</v>
      </c>
      <c r="O134" s="152">
        <v>0</v>
      </c>
      <c r="P134" s="154">
        <v>0</v>
      </c>
      <c r="Q134" s="253">
        <v>0</v>
      </c>
      <c r="R134" s="152">
        <v>3.9099999999999966</v>
      </c>
      <c r="S134" s="154">
        <v>3.1177737022565957E-2</v>
      </c>
      <c r="T134" s="152" t="s">
        <v>724</v>
      </c>
      <c r="U134" s="152" t="s">
        <v>428</v>
      </c>
      <c r="V134" s="152"/>
      <c r="W134" s="158">
        <v>1</v>
      </c>
      <c r="X134" s="158" t="s">
        <v>467</v>
      </c>
    </row>
    <row r="135" spans="2:25">
      <c r="B135" s="844"/>
      <c r="C135" s="814"/>
      <c r="D135" s="161">
        <v>9</v>
      </c>
      <c r="E135" s="152" t="s">
        <v>692</v>
      </c>
      <c r="F135" s="153">
        <v>1250.2751999999966</v>
      </c>
      <c r="G135" s="152">
        <v>711.5</v>
      </c>
      <c r="H135" s="152">
        <v>712.28</v>
      </c>
      <c r="I135" s="162">
        <f t="shared" si="33"/>
        <v>1.00109627547435</v>
      </c>
      <c r="J135" s="152">
        <v>9</v>
      </c>
      <c r="K135" s="162">
        <f t="shared" si="34"/>
        <v>1.2649332396345749E-2</v>
      </c>
      <c r="L135" s="153">
        <v>127.84</v>
      </c>
      <c r="M135" s="163">
        <f t="shared" si="35"/>
        <v>1.0137456078706957</v>
      </c>
      <c r="N135" s="153">
        <v>1250.2751999999966</v>
      </c>
      <c r="O135" s="152">
        <v>0</v>
      </c>
      <c r="P135" s="154">
        <v>0</v>
      </c>
      <c r="Q135" s="253">
        <v>0</v>
      </c>
      <c r="R135" s="152">
        <v>9.7799999999999727</v>
      </c>
      <c r="S135" s="154">
        <v>1.3745607870695675E-2</v>
      </c>
      <c r="T135" s="152" t="s">
        <v>724</v>
      </c>
      <c r="U135" s="152" t="s">
        <v>428</v>
      </c>
      <c r="V135" s="152"/>
      <c r="W135" s="158">
        <v>1</v>
      </c>
      <c r="X135" s="158" t="s">
        <v>467</v>
      </c>
    </row>
    <row r="136" spans="2:25">
      <c r="B136" s="845"/>
      <c r="C136" s="815"/>
      <c r="D136" s="161">
        <v>10</v>
      </c>
      <c r="E136" s="152" t="s">
        <v>539</v>
      </c>
      <c r="F136" s="153">
        <v>1017.9078000000013</v>
      </c>
      <c r="G136" s="152">
        <v>78.959999999999994</v>
      </c>
      <c r="H136" s="152">
        <v>79.56</v>
      </c>
      <c r="I136" s="162">
        <f t="shared" ref="I136:I199" si="44">H136/G136</f>
        <v>1.0075987841945291</v>
      </c>
      <c r="J136" s="152">
        <v>4.83</v>
      </c>
      <c r="K136" s="162">
        <f t="shared" ref="K136:K199" si="45">J136/G136</f>
        <v>6.1170212765957452E-2</v>
      </c>
      <c r="L136" s="153">
        <v>187.46</v>
      </c>
      <c r="M136" s="163">
        <f t="shared" ref="M136:M199" si="46">(H136+J136)/G136</f>
        <v>1.0687689969604863</v>
      </c>
      <c r="N136" s="153">
        <v>1017.9078000000013</v>
      </c>
      <c r="O136" s="152">
        <v>0</v>
      </c>
      <c r="P136" s="154">
        <v>0</v>
      </c>
      <c r="Q136" s="253">
        <v>0</v>
      </c>
      <c r="R136" s="152">
        <v>5.4300000000000068</v>
      </c>
      <c r="S136" s="154">
        <v>6.8768996960486412E-2</v>
      </c>
      <c r="T136" s="152" t="s">
        <v>724</v>
      </c>
      <c r="U136" s="152" t="s">
        <v>428</v>
      </c>
      <c r="V136" s="152"/>
      <c r="W136" s="158">
        <v>1</v>
      </c>
      <c r="X136" s="158" t="s">
        <v>310</v>
      </c>
    </row>
    <row r="137" spans="2:25">
      <c r="B137" s="810">
        <f t="shared" ref="B137" si="47">B127+1</f>
        <v>45943</v>
      </c>
      <c r="C137" s="813" t="str">
        <f t="shared" ref="C137" si="48">CHOOSE(WEEKDAY(B137,2),"一","二","三","四","五","六","日")</f>
        <v>一</v>
      </c>
      <c r="D137" s="161">
        <v>1</v>
      </c>
      <c r="E137" s="152" t="s">
        <v>497</v>
      </c>
      <c r="F137" s="153">
        <v>3130.5256999999997</v>
      </c>
      <c r="G137" s="152">
        <v>122.73</v>
      </c>
      <c r="H137" s="152">
        <v>122.84</v>
      </c>
      <c r="I137" s="162">
        <f t="shared" si="44"/>
        <v>1.0008962763790434</v>
      </c>
      <c r="J137" s="152">
        <v>7.5</v>
      </c>
      <c r="K137" s="162">
        <f t="shared" si="45"/>
        <v>6.1109753116597408E-2</v>
      </c>
      <c r="L137" s="153">
        <v>411.37</v>
      </c>
      <c r="M137" s="163">
        <f t="shared" si="46"/>
        <v>1.0620060294956408</v>
      </c>
      <c r="N137" s="153">
        <v>3130.5256999999997</v>
      </c>
      <c r="O137" s="152">
        <v>0</v>
      </c>
      <c r="P137" s="154">
        <v>0</v>
      </c>
      <c r="Q137" s="253">
        <v>0</v>
      </c>
      <c r="R137" s="152">
        <v>7.6099999999999994</v>
      </c>
      <c r="S137" s="154">
        <v>6.2006029495640831E-2</v>
      </c>
      <c r="T137" s="152" t="s">
        <v>724</v>
      </c>
      <c r="U137" s="152" t="s">
        <v>428</v>
      </c>
      <c r="V137" s="152"/>
      <c r="W137" s="158">
        <v>1</v>
      </c>
      <c r="X137" s="158" t="s">
        <v>292</v>
      </c>
    </row>
    <row r="138" spans="2:25">
      <c r="B138" s="844"/>
      <c r="C138" s="814"/>
      <c r="D138" s="161">
        <v>2</v>
      </c>
      <c r="E138" s="152" t="s">
        <v>505</v>
      </c>
      <c r="F138" s="153">
        <v>2756.2989999999895</v>
      </c>
      <c r="G138" s="152">
        <v>199.52</v>
      </c>
      <c r="H138" s="152">
        <v>199.34</v>
      </c>
      <c r="I138" s="162">
        <f t="shared" si="44"/>
        <v>0.99909783480352843</v>
      </c>
      <c r="J138" s="152">
        <v>4.7300000000000004</v>
      </c>
      <c r="K138" s="162">
        <f t="shared" si="45"/>
        <v>2.370689655172414E-2</v>
      </c>
      <c r="L138" s="153">
        <v>605.78</v>
      </c>
      <c r="M138" s="163">
        <f t="shared" si="46"/>
        <v>1.0228047313552526</v>
      </c>
      <c r="N138" s="153">
        <v>2756.2989999999895</v>
      </c>
      <c r="O138" s="152">
        <v>0</v>
      </c>
      <c r="P138" s="154">
        <v>0</v>
      </c>
      <c r="Q138" s="253">
        <v>0</v>
      </c>
      <c r="R138" s="152">
        <v>4.5499999999999829</v>
      </c>
      <c r="S138" s="154">
        <v>2.280473135525252E-2</v>
      </c>
      <c r="T138" s="152" t="s">
        <v>724</v>
      </c>
      <c r="U138" s="152" t="s">
        <v>487</v>
      </c>
      <c r="V138" s="152" t="s">
        <v>725</v>
      </c>
      <c r="W138" s="158">
        <v>1</v>
      </c>
      <c r="X138" s="158" t="s">
        <v>272</v>
      </c>
    </row>
    <row r="139" spans="2:25">
      <c r="B139" s="844"/>
      <c r="C139" s="814"/>
      <c r="D139" s="161">
        <v>3</v>
      </c>
      <c r="E139" s="152" t="s">
        <v>479</v>
      </c>
      <c r="F139" s="153">
        <v>2434.0693000000019</v>
      </c>
      <c r="G139" s="152">
        <v>972.16</v>
      </c>
      <c r="H139" s="152">
        <v>962.31</v>
      </c>
      <c r="I139" s="162">
        <f t="shared" si="44"/>
        <v>0.98986792297564186</v>
      </c>
      <c r="J139" s="152">
        <v>28.46</v>
      </c>
      <c r="K139" s="162">
        <f t="shared" si="45"/>
        <v>2.9275016458196183E-2</v>
      </c>
      <c r="L139" s="153">
        <v>147.43</v>
      </c>
      <c r="M139" s="163">
        <f t="shared" si="46"/>
        <v>1.019142939433838</v>
      </c>
      <c r="N139" s="153">
        <v>2743.672300000002</v>
      </c>
      <c r="O139" s="152">
        <v>2.1</v>
      </c>
      <c r="P139" s="154">
        <v>2.1601382488479265E-3</v>
      </c>
      <c r="Q139" s="253">
        <v>309.60300000000001</v>
      </c>
      <c r="R139" s="152">
        <v>16.510000000000012</v>
      </c>
      <c r="S139" s="154">
        <v>1.6982801184990137E-2</v>
      </c>
      <c r="T139" s="152" t="s">
        <v>724</v>
      </c>
      <c r="U139" s="152" t="s">
        <v>478</v>
      </c>
      <c r="V139" s="152" t="s">
        <v>678</v>
      </c>
      <c r="W139" s="158">
        <v>1</v>
      </c>
      <c r="X139" s="158" t="s">
        <v>467</v>
      </c>
    </row>
    <row r="140" spans="2:25">
      <c r="B140" s="844"/>
      <c r="C140" s="814"/>
      <c r="D140" s="161">
        <v>4</v>
      </c>
      <c r="E140" s="152" t="s">
        <v>709</v>
      </c>
      <c r="F140" s="153">
        <v>2106.6267000000016</v>
      </c>
      <c r="G140" s="152">
        <v>236.64</v>
      </c>
      <c r="H140" s="152">
        <v>233.81</v>
      </c>
      <c r="I140" s="162">
        <f t="shared" si="44"/>
        <v>0.98804090601757955</v>
      </c>
      <c r="J140" s="152">
        <v>24</v>
      </c>
      <c r="K140" s="162">
        <f t="shared" si="45"/>
        <v>0.10141987829614606</v>
      </c>
      <c r="L140" s="153">
        <v>99.51</v>
      </c>
      <c r="M140" s="163">
        <f t="shared" si="46"/>
        <v>1.0894607843137256</v>
      </c>
      <c r="N140" s="153">
        <v>2106.6267000000016</v>
      </c>
      <c r="O140" s="152">
        <v>0</v>
      </c>
      <c r="P140" s="154">
        <v>0</v>
      </c>
      <c r="Q140" s="253">
        <v>0</v>
      </c>
      <c r="R140" s="152">
        <v>21.170000000000016</v>
      </c>
      <c r="S140" s="154">
        <v>8.9460784313725561E-2</v>
      </c>
      <c r="T140" s="152" t="s">
        <v>724</v>
      </c>
      <c r="U140" s="152" t="s">
        <v>428</v>
      </c>
      <c r="V140" s="152"/>
      <c r="W140" s="158">
        <v>1</v>
      </c>
      <c r="X140" s="158" t="s">
        <v>287</v>
      </c>
    </row>
    <row r="141" spans="2:25">
      <c r="B141" s="844"/>
      <c r="C141" s="814"/>
      <c r="D141" s="161">
        <v>5</v>
      </c>
      <c r="E141" s="152" t="s">
        <v>457</v>
      </c>
      <c r="F141" s="153">
        <v>1949.1341999999995</v>
      </c>
      <c r="G141" s="152">
        <v>9818</v>
      </c>
      <c r="H141" s="152">
        <v>9786.74</v>
      </c>
      <c r="I141" s="162">
        <f t="shared" si="44"/>
        <v>0.99681605214911384</v>
      </c>
      <c r="J141" s="152">
        <v>720</v>
      </c>
      <c r="K141" s="162">
        <f t="shared" si="45"/>
        <v>7.3334691383173764E-2</v>
      </c>
      <c r="L141" s="153">
        <v>2.83</v>
      </c>
      <c r="M141" s="163">
        <f t="shared" si="46"/>
        <v>1.0701507435322877</v>
      </c>
      <c r="N141" s="153">
        <v>1949.1341999999995</v>
      </c>
      <c r="O141" s="152">
        <v>0</v>
      </c>
      <c r="P141" s="154">
        <v>0</v>
      </c>
      <c r="Q141" s="253">
        <v>0</v>
      </c>
      <c r="R141" s="152">
        <v>688.73999999999978</v>
      </c>
      <c r="S141" s="154">
        <v>7.0150743532287618E-2</v>
      </c>
      <c r="T141" s="152" t="s">
        <v>724</v>
      </c>
      <c r="U141" s="152" t="s">
        <v>428</v>
      </c>
      <c r="V141" s="152"/>
      <c r="W141" s="158">
        <v>1</v>
      </c>
      <c r="X141" s="158" t="s">
        <v>292</v>
      </c>
    </row>
    <row r="142" spans="2:25">
      <c r="B142" s="844"/>
      <c r="C142" s="814"/>
      <c r="D142" s="161">
        <v>6</v>
      </c>
      <c r="E142" s="152" t="s">
        <v>507</v>
      </c>
      <c r="F142" s="153">
        <v>1844.6336999999801</v>
      </c>
      <c r="G142" s="152">
        <v>4245.54</v>
      </c>
      <c r="H142" s="152">
        <v>4283.4399999999996</v>
      </c>
      <c r="I142" s="162">
        <f t="shared" si="44"/>
        <v>1.0089270151735703</v>
      </c>
      <c r="J142" s="152">
        <v>9.66</v>
      </c>
      <c r="K142" s="162">
        <f t="shared" si="45"/>
        <v>2.2753289334218967E-3</v>
      </c>
      <c r="L142" s="153">
        <v>39.39</v>
      </c>
      <c r="M142" s="163">
        <f t="shared" si="46"/>
        <v>1.0112023441069922</v>
      </c>
      <c r="N142" s="153">
        <v>1873.38839999998</v>
      </c>
      <c r="O142" s="152">
        <v>0.73</v>
      </c>
      <c r="P142" s="154">
        <v>1.7194514714264852E-4</v>
      </c>
      <c r="Q142" s="253">
        <v>28.7547</v>
      </c>
      <c r="R142" s="152">
        <v>46.829999999999494</v>
      </c>
      <c r="S142" s="154">
        <v>1.1030398959849511E-2</v>
      </c>
      <c r="T142" s="152" t="s">
        <v>724</v>
      </c>
      <c r="U142" s="152" t="s">
        <v>487</v>
      </c>
      <c r="V142" s="152" t="s">
        <v>725</v>
      </c>
      <c r="W142" s="158">
        <v>1</v>
      </c>
      <c r="X142" s="158" t="s">
        <v>467</v>
      </c>
    </row>
    <row r="143" spans="2:25">
      <c r="B143" s="844"/>
      <c r="C143" s="814"/>
      <c r="D143" s="161">
        <v>7</v>
      </c>
      <c r="E143" s="152" t="s">
        <v>727</v>
      </c>
      <c r="F143" s="153">
        <v>1675.9732000000008</v>
      </c>
      <c r="G143" s="152">
        <v>22.31</v>
      </c>
      <c r="H143" s="152">
        <v>22.63</v>
      </c>
      <c r="I143" s="162">
        <f t="shared" si="44"/>
        <v>1.0143433437920215</v>
      </c>
      <c r="J143" s="152">
        <v>2.21</v>
      </c>
      <c r="K143" s="162">
        <f t="shared" si="45"/>
        <v>9.905871806364859E-2</v>
      </c>
      <c r="L143" s="153">
        <v>662.44</v>
      </c>
      <c r="M143" s="163">
        <f t="shared" si="46"/>
        <v>1.1134020618556701</v>
      </c>
      <c r="N143" s="153">
        <v>1675.9732000000008</v>
      </c>
      <c r="O143" s="152">
        <v>0</v>
      </c>
      <c r="P143" s="154">
        <v>0</v>
      </c>
      <c r="Q143" s="253">
        <v>0</v>
      </c>
      <c r="R143" s="152">
        <v>2.5300000000000011</v>
      </c>
      <c r="S143" s="154">
        <v>0.11340206185567016</v>
      </c>
      <c r="T143" s="152" t="s">
        <v>724</v>
      </c>
      <c r="U143" s="152" t="s">
        <v>428</v>
      </c>
      <c r="V143" s="152"/>
      <c r="W143" s="158">
        <v>1</v>
      </c>
      <c r="X143" s="158" t="s">
        <v>283</v>
      </c>
    </row>
    <row r="144" spans="2:25">
      <c r="B144" s="844"/>
      <c r="C144" s="814"/>
      <c r="D144" s="161">
        <v>8</v>
      </c>
      <c r="E144" s="152" t="s">
        <v>567</v>
      </c>
      <c r="F144" s="153">
        <v>1616.5300000000002</v>
      </c>
      <c r="G144" s="152">
        <v>27.53</v>
      </c>
      <c r="H144" s="152">
        <v>28.26</v>
      </c>
      <c r="I144" s="162">
        <f t="shared" si="44"/>
        <v>1.0265165274246277</v>
      </c>
      <c r="J144" s="152">
        <v>1.84</v>
      </c>
      <c r="K144" s="162">
        <f t="shared" si="45"/>
        <v>6.6836178714130043E-2</v>
      </c>
      <c r="L144" s="153">
        <v>629</v>
      </c>
      <c r="M144" s="163">
        <f t="shared" si="46"/>
        <v>1.0933527061387578</v>
      </c>
      <c r="N144" s="153">
        <v>1616.5300000000002</v>
      </c>
      <c r="O144" s="152">
        <v>0</v>
      </c>
      <c r="P144" s="154">
        <v>0</v>
      </c>
      <c r="Q144" s="253">
        <v>0</v>
      </c>
      <c r="R144" s="152">
        <v>2.5700000000000003</v>
      </c>
      <c r="S144" s="154">
        <v>9.3352706138757721E-2</v>
      </c>
      <c r="T144" s="152" t="s">
        <v>724</v>
      </c>
      <c r="U144" s="152" t="s">
        <v>428</v>
      </c>
      <c r="V144" s="152"/>
      <c r="W144" s="158">
        <v>1</v>
      </c>
      <c r="X144" s="158" t="s">
        <v>566</v>
      </c>
    </row>
    <row r="145" spans="2:24">
      <c r="B145" s="844"/>
      <c r="C145" s="814"/>
      <c r="D145" s="161">
        <v>9</v>
      </c>
      <c r="E145" s="152" t="s">
        <v>502</v>
      </c>
      <c r="F145" s="153">
        <v>1425.1446000000014</v>
      </c>
      <c r="G145" s="152">
        <v>126.22</v>
      </c>
      <c r="H145" s="152">
        <v>125.16</v>
      </c>
      <c r="I145" s="162">
        <f t="shared" si="44"/>
        <v>0.9916019648233243</v>
      </c>
      <c r="J145" s="152">
        <v>4.4000000000000004</v>
      </c>
      <c r="K145" s="162">
        <f t="shared" si="45"/>
        <v>3.4859768657898908E-2</v>
      </c>
      <c r="L145" s="153">
        <v>426.69</v>
      </c>
      <c r="M145" s="163">
        <f t="shared" si="46"/>
        <v>1.0264617334812234</v>
      </c>
      <c r="N145" s="153">
        <v>1425.1446000000014</v>
      </c>
      <c r="O145" s="152">
        <v>0</v>
      </c>
      <c r="P145" s="154">
        <v>0</v>
      </c>
      <c r="Q145" s="253">
        <v>0</v>
      </c>
      <c r="R145" s="152">
        <v>3.3400000000000034</v>
      </c>
      <c r="S145" s="154">
        <v>2.6461733481223288E-2</v>
      </c>
      <c r="T145" s="152" t="s">
        <v>724</v>
      </c>
      <c r="U145" s="152" t="s">
        <v>428</v>
      </c>
      <c r="V145" s="152"/>
      <c r="W145" s="158">
        <v>1</v>
      </c>
      <c r="X145" s="158" t="s">
        <v>501</v>
      </c>
    </row>
    <row r="146" spans="2:24">
      <c r="B146" s="845"/>
      <c r="C146" s="815"/>
      <c r="D146" s="161">
        <v>10</v>
      </c>
      <c r="E146" s="152" t="s">
        <v>742</v>
      </c>
      <c r="F146" s="153">
        <v>1388.1746999999993</v>
      </c>
      <c r="G146" s="152">
        <v>25.87</v>
      </c>
      <c r="H146" s="152">
        <v>25.74</v>
      </c>
      <c r="I146" s="162">
        <f t="shared" si="44"/>
        <v>0.99497487437185916</v>
      </c>
      <c r="J146" s="152">
        <v>3.3</v>
      </c>
      <c r="K146" s="162">
        <f t="shared" si="45"/>
        <v>0.12756088132972554</v>
      </c>
      <c r="L146" s="153">
        <v>437.91</v>
      </c>
      <c r="M146" s="163">
        <f t="shared" si="46"/>
        <v>1.1225357557015847</v>
      </c>
      <c r="N146" s="153">
        <v>1388.1746999999993</v>
      </c>
      <c r="O146" s="152">
        <v>0</v>
      </c>
      <c r="P146" s="154">
        <v>0</v>
      </c>
      <c r="Q146" s="253">
        <v>0</v>
      </c>
      <c r="R146" s="152">
        <v>3.1699999999999982</v>
      </c>
      <c r="S146" s="154">
        <v>0.12253575570158477</v>
      </c>
      <c r="T146" s="152" t="s">
        <v>724</v>
      </c>
      <c r="U146" s="152" t="s">
        <v>428</v>
      </c>
      <c r="V146" s="152"/>
      <c r="W146" s="158">
        <v>1</v>
      </c>
      <c r="X146" s="158" t="s">
        <v>345</v>
      </c>
    </row>
    <row r="147" spans="2:24">
      <c r="B147" s="810">
        <f t="shared" ref="B147" si="49">B137+1</f>
        <v>45944</v>
      </c>
      <c r="C147" s="813" t="str">
        <f t="shared" ref="C147" si="50">CHOOSE(WEEKDAY(B147,2),"一","二","三","四","五","六","日")</f>
        <v>二</v>
      </c>
      <c r="D147" s="161">
        <v>1</v>
      </c>
      <c r="E147" s="152" t="s">
        <v>479</v>
      </c>
      <c r="F147" s="153">
        <v>7288.939200000008</v>
      </c>
      <c r="G147" s="152">
        <v>942.09</v>
      </c>
      <c r="H147" s="152">
        <v>943.71</v>
      </c>
      <c r="I147" s="162">
        <f t="shared" si="44"/>
        <v>1.0017195809317581</v>
      </c>
      <c r="J147" s="152">
        <v>47.82</v>
      </c>
      <c r="K147" s="162">
        <f t="shared" si="45"/>
        <v>5.0759481578193162E-2</v>
      </c>
      <c r="L147" s="153">
        <v>147.43</v>
      </c>
      <c r="M147" s="163">
        <f t="shared" si="46"/>
        <v>1.0524790625099514</v>
      </c>
      <c r="N147" s="153">
        <v>7288.939200000008</v>
      </c>
      <c r="O147" s="152">
        <v>0</v>
      </c>
      <c r="P147" s="154">
        <v>0</v>
      </c>
      <c r="Q147" s="253">
        <v>0</v>
      </c>
      <c r="R147" s="152">
        <v>49.440000000000055</v>
      </c>
      <c r="S147" s="154">
        <v>5.2479062509951338E-2</v>
      </c>
      <c r="T147" s="152" t="s">
        <v>724</v>
      </c>
      <c r="U147" s="152" t="s">
        <v>478</v>
      </c>
      <c r="V147" s="152" t="s">
        <v>678</v>
      </c>
      <c r="W147" s="158">
        <v>1</v>
      </c>
      <c r="X147" s="158" t="s">
        <v>467</v>
      </c>
    </row>
    <row r="148" spans="2:24">
      <c r="B148" s="844"/>
      <c r="C148" s="814"/>
      <c r="D148" s="161">
        <v>2</v>
      </c>
      <c r="E148" s="152" t="s">
        <v>499</v>
      </c>
      <c r="F148" s="153">
        <v>3796.0398000000091</v>
      </c>
      <c r="G148" s="152">
        <v>1402.11</v>
      </c>
      <c r="H148" s="152">
        <v>1442.25</v>
      </c>
      <c r="I148" s="162">
        <f t="shared" si="44"/>
        <v>1.0286282816612107</v>
      </c>
      <c r="J148" s="152">
        <v>0</v>
      </c>
      <c r="K148" s="162">
        <f t="shared" si="45"/>
        <v>0</v>
      </c>
      <c r="L148" s="153">
        <v>94.57</v>
      </c>
      <c r="M148" s="163">
        <f t="shared" si="46"/>
        <v>1.0286282816612107</v>
      </c>
      <c r="N148" s="153">
        <v>3796.0398000000091</v>
      </c>
      <c r="O148" s="152">
        <v>0</v>
      </c>
      <c r="P148" s="154">
        <v>0</v>
      </c>
      <c r="Q148" s="253">
        <v>0</v>
      </c>
      <c r="R148" s="152">
        <v>40.1400000000001</v>
      </c>
      <c r="S148" s="154">
        <v>2.8628281661210678E-2</v>
      </c>
      <c r="T148" s="152" t="s">
        <v>724</v>
      </c>
      <c r="U148" s="152" t="s">
        <v>428</v>
      </c>
      <c r="V148" s="152"/>
      <c r="W148" s="158">
        <v>1</v>
      </c>
      <c r="X148" s="158" t="s">
        <v>316</v>
      </c>
    </row>
    <row r="149" spans="2:24">
      <c r="B149" s="844"/>
      <c r="C149" s="814"/>
      <c r="D149" s="161">
        <v>3</v>
      </c>
      <c r="E149" s="152" t="s">
        <v>505</v>
      </c>
      <c r="F149" s="153">
        <v>3216.6918000000014</v>
      </c>
      <c r="G149" s="152">
        <v>198.19</v>
      </c>
      <c r="H149" s="152">
        <v>197.91</v>
      </c>
      <c r="I149" s="162">
        <f t="shared" si="44"/>
        <v>0.99858721428931829</v>
      </c>
      <c r="J149" s="152">
        <v>5.59</v>
      </c>
      <c r="K149" s="162">
        <f t="shared" si="45"/>
        <v>2.8205257581109037E-2</v>
      </c>
      <c r="L149" s="153">
        <v>605.78</v>
      </c>
      <c r="M149" s="163">
        <f t="shared" si="46"/>
        <v>1.0267924718704273</v>
      </c>
      <c r="N149" s="153">
        <v>3216.6918000000014</v>
      </c>
      <c r="O149" s="152">
        <v>0</v>
      </c>
      <c r="P149" s="154">
        <v>0</v>
      </c>
      <c r="Q149" s="253">
        <v>0</v>
      </c>
      <c r="R149" s="152">
        <v>5.3100000000000023</v>
      </c>
      <c r="S149" s="154">
        <v>2.6792471870427378E-2</v>
      </c>
      <c r="T149" s="152" t="s">
        <v>724</v>
      </c>
      <c r="U149" s="152" t="s">
        <v>487</v>
      </c>
      <c r="V149" s="152" t="s">
        <v>725</v>
      </c>
      <c r="W149" s="158">
        <v>1</v>
      </c>
      <c r="X149" s="158" t="s">
        <v>272</v>
      </c>
    </row>
    <row r="150" spans="2:24">
      <c r="B150" s="844"/>
      <c r="C150" s="814"/>
      <c r="D150" s="161">
        <v>4</v>
      </c>
      <c r="E150" s="152" t="s">
        <v>569</v>
      </c>
      <c r="F150" s="153">
        <v>2716.8731999999982</v>
      </c>
      <c r="G150" s="152">
        <v>88.62</v>
      </c>
      <c r="H150" s="152">
        <v>88.3</v>
      </c>
      <c r="I150" s="162">
        <f t="shared" si="44"/>
        <v>0.99638907695779722</v>
      </c>
      <c r="J150" s="152">
        <v>7.7</v>
      </c>
      <c r="K150" s="162">
        <f t="shared" si="45"/>
        <v>8.6887835703001584E-2</v>
      </c>
      <c r="L150" s="153">
        <v>368.14</v>
      </c>
      <c r="M150" s="163">
        <f t="shared" si="46"/>
        <v>1.0832769126607988</v>
      </c>
      <c r="N150" s="153">
        <v>2716.8731999999982</v>
      </c>
      <c r="O150" s="152">
        <v>0</v>
      </c>
      <c r="P150" s="154">
        <v>0</v>
      </c>
      <c r="Q150" s="253">
        <v>0</v>
      </c>
      <c r="R150" s="152">
        <v>7.3799999999999955</v>
      </c>
      <c r="S150" s="154">
        <v>8.3276912660798855E-2</v>
      </c>
      <c r="T150" s="152" t="s">
        <v>724</v>
      </c>
      <c r="U150" s="152" t="s">
        <v>428</v>
      </c>
      <c r="V150" s="152"/>
      <c r="W150" s="158">
        <v>1</v>
      </c>
      <c r="X150" s="158" t="s">
        <v>308</v>
      </c>
    </row>
    <row r="151" spans="2:24">
      <c r="B151" s="844"/>
      <c r="C151" s="814"/>
      <c r="D151" s="161">
        <v>5</v>
      </c>
      <c r="E151" s="152" t="s">
        <v>457</v>
      </c>
      <c r="F151" s="153">
        <v>2675.5102999999995</v>
      </c>
      <c r="G151" s="152">
        <v>8014</v>
      </c>
      <c r="H151" s="152">
        <v>8299.41</v>
      </c>
      <c r="I151" s="162">
        <f t="shared" si="44"/>
        <v>1.0356139256301473</v>
      </c>
      <c r="J151" s="152">
        <v>660</v>
      </c>
      <c r="K151" s="162">
        <f t="shared" si="45"/>
        <v>8.2355877214873974E-2</v>
      </c>
      <c r="L151" s="153">
        <v>2.83</v>
      </c>
      <c r="M151" s="163">
        <f t="shared" si="46"/>
        <v>1.1179698028450211</v>
      </c>
      <c r="N151" s="153">
        <v>2675.5102999999995</v>
      </c>
      <c r="O151" s="152">
        <v>0</v>
      </c>
      <c r="P151" s="154">
        <v>0</v>
      </c>
      <c r="Q151" s="253">
        <v>0</v>
      </c>
      <c r="R151" s="152">
        <v>945.40999999999985</v>
      </c>
      <c r="S151" s="154">
        <v>0.11796980284502119</v>
      </c>
      <c r="T151" s="152" t="s">
        <v>724</v>
      </c>
      <c r="U151" s="152" t="s">
        <v>428</v>
      </c>
      <c r="V151" s="152"/>
      <c r="W151" s="158">
        <v>1</v>
      </c>
      <c r="X151" s="158" t="s">
        <v>292</v>
      </c>
    </row>
    <row r="152" spans="2:24">
      <c r="B152" s="844"/>
      <c r="C152" s="814"/>
      <c r="D152" s="161">
        <v>6</v>
      </c>
      <c r="E152" s="152" t="s">
        <v>567</v>
      </c>
      <c r="F152" s="153">
        <v>2503.42</v>
      </c>
      <c r="G152" s="152">
        <v>28.12</v>
      </c>
      <c r="H152" s="152">
        <v>28.66</v>
      </c>
      <c r="I152" s="162">
        <f t="shared" si="44"/>
        <v>1.0192034139402559</v>
      </c>
      <c r="J152" s="152">
        <v>3.44</v>
      </c>
      <c r="K152" s="162">
        <f t="shared" si="45"/>
        <v>0.12233285917496443</v>
      </c>
      <c r="L152" s="153">
        <v>629</v>
      </c>
      <c r="M152" s="163">
        <f t="shared" si="46"/>
        <v>1.1415362731152205</v>
      </c>
      <c r="N152" s="153">
        <v>2503.42</v>
      </c>
      <c r="O152" s="152">
        <v>0</v>
      </c>
      <c r="P152" s="154">
        <v>0</v>
      </c>
      <c r="Q152" s="253">
        <v>0</v>
      </c>
      <c r="R152" s="152">
        <v>3.9800000000000004</v>
      </c>
      <c r="S152" s="154">
        <v>0.14153627311522049</v>
      </c>
      <c r="T152" s="152" t="s">
        <v>724</v>
      </c>
      <c r="U152" s="152" t="s">
        <v>428</v>
      </c>
      <c r="V152" s="152"/>
      <c r="W152" s="158">
        <v>1</v>
      </c>
      <c r="X152" s="158" t="s">
        <v>566</v>
      </c>
    </row>
    <row r="153" spans="2:24">
      <c r="B153" s="844"/>
      <c r="C153" s="814"/>
      <c r="D153" s="161">
        <v>7</v>
      </c>
      <c r="E153" s="152" t="s">
        <v>701</v>
      </c>
      <c r="F153" s="153">
        <v>1875.675</v>
      </c>
      <c r="G153" s="152">
        <v>197.46</v>
      </c>
      <c r="H153" s="152">
        <v>202.46</v>
      </c>
      <c r="I153" s="162">
        <f t="shared" si="44"/>
        <v>1.0253215841183025</v>
      </c>
      <c r="J153" s="152">
        <v>17.25</v>
      </c>
      <c r="K153" s="162">
        <f t="shared" si="45"/>
        <v>8.7359465208143416E-2</v>
      </c>
      <c r="L153" s="153">
        <v>84.3</v>
      </c>
      <c r="M153" s="163">
        <f t="shared" si="46"/>
        <v>1.1126810493264458</v>
      </c>
      <c r="N153" s="153">
        <v>1875.675</v>
      </c>
      <c r="O153" s="152">
        <v>0</v>
      </c>
      <c r="P153" s="154">
        <v>0</v>
      </c>
      <c r="Q153" s="253">
        <v>0</v>
      </c>
      <c r="R153" s="152">
        <v>22.25</v>
      </c>
      <c r="S153" s="154">
        <v>0.11268104932644586</v>
      </c>
      <c r="T153" s="152" t="s">
        <v>724</v>
      </c>
      <c r="U153" s="152" t="s">
        <v>428</v>
      </c>
      <c r="V153" s="152"/>
      <c r="W153" s="158">
        <v>1</v>
      </c>
      <c r="X153" s="158" t="s">
        <v>290</v>
      </c>
    </row>
    <row r="154" spans="2:24">
      <c r="B154" s="844"/>
      <c r="C154" s="814"/>
      <c r="D154" s="161">
        <v>8</v>
      </c>
      <c r="E154" s="152" t="s">
        <v>714</v>
      </c>
      <c r="F154" s="153">
        <v>1775.6855999999984</v>
      </c>
      <c r="G154" s="152">
        <v>28.17</v>
      </c>
      <c r="H154" s="152">
        <v>28.31</v>
      </c>
      <c r="I154" s="162">
        <f t="shared" si="44"/>
        <v>1.004969826056088</v>
      </c>
      <c r="J154" s="152">
        <v>3.52</v>
      </c>
      <c r="K154" s="162">
        <f t="shared" si="45"/>
        <v>0.12495562655307063</v>
      </c>
      <c r="L154" s="153">
        <v>485.16</v>
      </c>
      <c r="M154" s="163">
        <f t="shared" si="46"/>
        <v>1.1299254526091584</v>
      </c>
      <c r="N154" s="153">
        <v>1775.6855999999984</v>
      </c>
      <c r="O154" s="152">
        <v>0</v>
      </c>
      <c r="P154" s="154">
        <v>0</v>
      </c>
      <c r="Q154" s="253">
        <v>0</v>
      </c>
      <c r="R154" s="152">
        <v>3.6599999999999966</v>
      </c>
      <c r="S154" s="154">
        <v>0.12992545260915855</v>
      </c>
      <c r="T154" s="152" t="s">
        <v>724</v>
      </c>
      <c r="U154" s="152" t="s">
        <v>428</v>
      </c>
      <c r="V154" s="152"/>
      <c r="W154" s="158">
        <v>1</v>
      </c>
      <c r="X154" s="158" t="s">
        <v>286</v>
      </c>
    </row>
    <row r="155" spans="2:24">
      <c r="B155" s="844"/>
      <c r="C155" s="814"/>
      <c r="D155" s="161">
        <v>9</v>
      </c>
      <c r="E155" s="152" t="s">
        <v>493</v>
      </c>
      <c r="F155" s="153">
        <v>1400.9857999999952</v>
      </c>
      <c r="G155" s="152">
        <v>227.36</v>
      </c>
      <c r="H155" s="152">
        <v>227.7</v>
      </c>
      <c r="I155" s="162">
        <f t="shared" si="44"/>
        <v>1.0014954257565094</v>
      </c>
      <c r="J155" s="152">
        <v>7</v>
      </c>
      <c r="K155" s="162">
        <f t="shared" si="45"/>
        <v>3.0788177339901475E-2</v>
      </c>
      <c r="L155" s="153">
        <v>190.87</v>
      </c>
      <c r="M155" s="163">
        <f t="shared" si="46"/>
        <v>1.0322836030964109</v>
      </c>
      <c r="N155" s="153">
        <v>1400.9857999999952</v>
      </c>
      <c r="O155" s="152">
        <v>0</v>
      </c>
      <c r="P155" s="154">
        <v>0</v>
      </c>
      <c r="Q155" s="253">
        <v>0</v>
      </c>
      <c r="R155" s="152">
        <v>7.339999999999975</v>
      </c>
      <c r="S155" s="154">
        <v>3.2283603096410866E-2</v>
      </c>
      <c r="T155" s="152" t="s">
        <v>724</v>
      </c>
      <c r="U155" s="152" t="s">
        <v>428</v>
      </c>
      <c r="V155" s="152"/>
      <c r="W155" s="158">
        <v>1</v>
      </c>
      <c r="X155" s="158" t="s">
        <v>492</v>
      </c>
    </row>
    <row r="156" spans="2:24">
      <c r="B156" s="845"/>
      <c r="C156" s="815"/>
      <c r="D156" s="161">
        <v>10</v>
      </c>
      <c r="E156" s="152" t="s">
        <v>685</v>
      </c>
      <c r="F156" s="153">
        <v>1393.7755000000004</v>
      </c>
      <c r="G156" s="152">
        <v>52.68</v>
      </c>
      <c r="H156" s="152">
        <v>52.51</v>
      </c>
      <c r="I156" s="162">
        <f t="shared" si="44"/>
        <v>0.99677296886864086</v>
      </c>
      <c r="J156" s="152">
        <v>4.2</v>
      </c>
      <c r="K156" s="162">
        <f t="shared" si="45"/>
        <v>7.9726651480637817E-2</v>
      </c>
      <c r="L156" s="153">
        <v>345.85</v>
      </c>
      <c r="M156" s="163">
        <f t="shared" si="46"/>
        <v>1.0764996203492787</v>
      </c>
      <c r="N156" s="153">
        <v>1393.7755000000004</v>
      </c>
      <c r="O156" s="152">
        <v>0</v>
      </c>
      <c r="P156" s="154">
        <v>0</v>
      </c>
      <c r="Q156" s="253">
        <v>0</v>
      </c>
      <c r="R156" s="152">
        <v>4.0300000000000011</v>
      </c>
      <c r="S156" s="154">
        <v>7.649962034927868E-2</v>
      </c>
      <c r="T156" s="152" t="s">
        <v>724</v>
      </c>
      <c r="U156" s="152" t="s">
        <v>428</v>
      </c>
      <c r="V156" s="152"/>
      <c r="W156" s="158">
        <v>1</v>
      </c>
      <c r="X156" s="158" t="s">
        <v>212</v>
      </c>
    </row>
    <row r="157" spans="2:24">
      <c r="B157" s="810">
        <f t="shared" ref="B157" si="51">B147+1</f>
        <v>45945</v>
      </c>
      <c r="C157" s="813" t="str">
        <f t="shared" ref="C157" si="52">CHOOSE(WEEKDAY(B157,2),"一","二","三","四","五","六","日")</f>
        <v>三</v>
      </c>
      <c r="D157" s="161">
        <v>1</v>
      </c>
      <c r="E157" s="152" t="s">
        <v>587</v>
      </c>
      <c r="F157" s="153">
        <v>4746.9154999999973</v>
      </c>
      <c r="G157" s="152">
        <v>328.97</v>
      </c>
      <c r="H157" s="152">
        <v>395.5</v>
      </c>
      <c r="I157" s="162">
        <f t="shared" si="44"/>
        <v>1.2022372860747179</v>
      </c>
      <c r="J157" s="152">
        <v>0</v>
      </c>
      <c r="K157" s="162">
        <f t="shared" si="45"/>
        <v>0</v>
      </c>
      <c r="L157" s="153">
        <v>71.349999999999994</v>
      </c>
      <c r="M157" s="163">
        <f t="shared" si="46"/>
        <v>1.2022372860747179</v>
      </c>
      <c r="N157" s="153">
        <v>4746.9154999999973</v>
      </c>
      <c r="O157" s="152">
        <v>0</v>
      </c>
      <c r="P157" s="154">
        <v>0</v>
      </c>
      <c r="Q157" s="253">
        <v>0</v>
      </c>
      <c r="R157" s="152">
        <v>66.529999999999973</v>
      </c>
      <c r="S157" s="154">
        <v>0.20223728607471797</v>
      </c>
      <c r="T157" s="152" t="s">
        <v>724</v>
      </c>
      <c r="U157" s="152" t="s">
        <v>428</v>
      </c>
      <c r="V157" s="152"/>
      <c r="W157" s="158">
        <v>1</v>
      </c>
      <c r="X157" s="158" t="s">
        <v>316</v>
      </c>
    </row>
    <row r="158" spans="2:24">
      <c r="B158" s="844"/>
      <c r="C158" s="814"/>
      <c r="D158" s="161">
        <v>2</v>
      </c>
      <c r="E158" s="152" t="s">
        <v>479</v>
      </c>
      <c r="F158" s="153">
        <v>3713.7617000000082</v>
      </c>
      <c r="G158" s="152">
        <v>957.65</v>
      </c>
      <c r="H158" s="152">
        <v>957.1</v>
      </c>
      <c r="I158" s="162">
        <f t="shared" si="44"/>
        <v>0.99942567743956567</v>
      </c>
      <c r="J158" s="152">
        <v>25.74</v>
      </c>
      <c r="K158" s="162">
        <f t="shared" si="45"/>
        <v>2.6878295828329766E-2</v>
      </c>
      <c r="L158" s="153">
        <v>147.43</v>
      </c>
      <c r="M158" s="163">
        <f t="shared" si="46"/>
        <v>1.0263039732678954</v>
      </c>
      <c r="N158" s="153">
        <v>3713.7617000000082</v>
      </c>
      <c r="O158" s="152">
        <v>0</v>
      </c>
      <c r="P158" s="154">
        <v>0</v>
      </c>
      <c r="Q158" s="253">
        <v>0</v>
      </c>
      <c r="R158" s="152">
        <v>25.190000000000055</v>
      </c>
      <c r="S158" s="154">
        <v>2.6303973267895426E-2</v>
      </c>
      <c r="T158" s="152" t="s">
        <v>724</v>
      </c>
      <c r="U158" s="152" t="s">
        <v>478</v>
      </c>
      <c r="V158" s="152" t="s">
        <v>678</v>
      </c>
      <c r="W158" s="158">
        <v>1</v>
      </c>
      <c r="X158" s="158" t="s">
        <v>467</v>
      </c>
    </row>
    <row r="159" spans="2:24">
      <c r="B159" s="844"/>
      <c r="C159" s="814"/>
      <c r="D159" s="161">
        <v>3</v>
      </c>
      <c r="E159" s="152" t="s">
        <v>499</v>
      </c>
      <c r="F159" s="153">
        <v>3002.5974999999999</v>
      </c>
      <c r="G159" s="152">
        <v>1268.8699999999999</v>
      </c>
      <c r="H159" s="152">
        <v>1249.32</v>
      </c>
      <c r="I159" s="162">
        <f t="shared" si="44"/>
        <v>0.98459259025747325</v>
      </c>
      <c r="J159" s="152">
        <v>51.3</v>
      </c>
      <c r="K159" s="162">
        <f t="shared" si="45"/>
        <v>4.0429673646630471E-2</v>
      </c>
      <c r="L159" s="153">
        <v>94.57</v>
      </c>
      <c r="M159" s="163">
        <f t="shared" si="46"/>
        <v>1.0250222639041036</v>
      </c>
      <c r="N159" s="153">
        <v>3002.5974999999999</v>
      </c>
      <c r="O159" s="152">
        <v>0</v>
      </c>
      <c r="P159" s="154">
        <v>0</v>
      </c>
      <c r="Q159" s="253">
        <v>0</v>
      </c>
      <c r="R159" s="152">
        <v>31.75</v>
      </c>
      <c r="S159" s="154">
        <v>2.5022263904103653E-2</v>
      </c>
      <c r="T159" s="152" t="s">
        <v>724</v>
      </c>
      <c r="U159" s="152" t="s">
        <v>428</v>
      </c>
      <c r="V159" s="152"/>
      <c r="W159" s="158">
        <v>1</v>
      </c>
      <c r="X159" s="158" t="s">
        <v>316</v>
      </c>
    </row>
    <row r="160" spans="2:24">
      <c r="B160" s="844"/>
      <c r="C160" s="814"/>
      <c r="D160" s="161">
        <v>4</v>
      </c>
      <c r="E160" s="152" t="s">
        <v>505</v>
      </c>
      <c r="F160" s="153">
        <v>2719.9522000000052</v>
      </c>
      <c r="G160" s="152">
        <v>195.87</v>
      </c>
      <c r="H160" s="152">
        <v>200.36</v>
      </c>
      <c r="I160" s="162">
        <f t="shared" si="44"/>
        <v>1.0229233675396947</v>
      </c>
      <c r="J160" s="152">
        <v>0</v>
      </c>
      <c r="K160" s="162">
        <f t="shared" si="45"/>
        <v>0</v>
      </c>
      <c r="L160" s="153">
        <v>605.78</v>
      </c>
      <c r="M160" s="163">
        <f t="shared" si="46"/>
        <v>1.0229233675396947</v>
      </c>
      <c r="N160" s="153">
        <v>2719.9522000000052</v>
      </c>
      <c r="O160" s="152">
        <v>0</v>
      </c>
      <c r="P160" s="154">
        <v>0</v>
      </c>
      <c r="Q160" s="253">
        <v>0</v>
      </c>
      <c r="R160" s="152">
        <v>4.4900000000000091</v>
      </c>
      <c r="S160" s="154">
        <v>2.292336753969474E-2</v>
      </c>
      <c r="T160" s="152" t="s">
        <v>724</v>
      </c>
      <c r="U160" s="152" t="s">
        <v>487</v>
      </c>
      <c r="V160" s="152" t="s">
        <v>725</v>
      </c>
      <c r="W160" s="158">
        <v>1</v>
      </c>
      <c r="X160" s="158" t="s">
        <v>272</v>
      </c>
    </row>
    <row r="161" spans="2:24">
      <c r="B161" s="844"/>
      <c r="C161" s="814"/>
      <c r="D161" s="161">
        <v>5</v>
      </c>
      <c r="E161" s="152" t="s">
        <v>738</v>
      </c>
      <c r="F161" s="153">
        <v>2375.3254000000006</v>
      </c>
      <c r="G161" s="152">
        <v>44.34</v>
      </c>
      <c r="H161" s="152">
        <v>45.28</v>
      </c>
      <c r="I161" s="162">
        <f t="shared" si="44"/>
        <v>1.0211998195760035</v>
      </c>
      <c r="J161" s="152">
        <v>3.84</v>
      </c>
      <c r="K161" s="162">
        <f t="shared" si="45"/>
        <v>8.6603518267929627E-2</v>
      </c>
      <c r="L161" s="153">
        <v>496.93</v>
      </c>
      <c r="M161" s="163">
        <f t="shared" si="46"/>
        <v>1.1078033378439334</v>
      </c>
      <c r="N161" s="153">
        <v>2375.3254000000006</v>
      </c>
      <c r="O161" s="152">
        <v>0</v>
      </c>
      <c r="P161" s="154">
        <v>0</v>
      </c>
      <c r="Q161" s="253">
        <v>0</v>
      </c>
      <c r="R161" s="152">
        <v>4.7800000000000011</v>
      </c>
      <c r="S161" s="154">
        <v>0.10780333784393326</v>
      </c>
      <c r="T161" s="152" t="s">
        <v>724</v>
      </c>
      <c r="U161" s="152" t="s">
        <v>428</v>
      </c>
      <c r="V161" s="152"/>
      <c r="W161" s="158">
        <v>1</v>
      </c>
      <c r="X161" s="158" t="s">
        <v>292</v>
      </c>
    </row>
    <row r="162" spans="2:24">
      <c r="B162" s="844"/>
      <c r="C162" s="814"/>
      <c r="D162" s="161">
        <v>6</v>
      </c>
      <c r="E162" s="152" t="s">
        <v>567</v>
      </c>
      <c r="F162" s="153">
        <v>2321.0099999999984</v>
      </c>
      <c r="G162" s="152">
        <v>28.43</v>
      </c>
      <c r="H162" s="152">
        <v>28.68</v>
      </c>
      <c r="I162" s="162">
        <f t="shared" si="44"/>
        <v>1.008793527963419</v>
      </c>
      <c r="J162" s="152">
        <v>3.44</v>
      </c>
      <c r="K162" s="162">
        <f t="shared" si="45"/>
        <v>0.12099894477664438</v>
      </c>
      <c r="L162" s="153">
        <v>629</v>
      </c>
      <c r="M162" s="163">
        <f t="shared" si="46"/>
        <v>1.1297924727400632</v>
      </c>
      <c r="N162" s="153">
        <v>2321.0099999999984</v>
      </c>
      <c r="O162" s="152">
        <v>0</v>
      </c>
      <c r="P162" s="154">
        <v>0</v>
      </c>
      <c r="Q162" s="253">
        <v>0</v>
      </c>
      <c r="R162" s="152">
        <v>3.6899999999999977</v>
      </c>
      <c r="S162" s="154">
        <v>0.12979247274006322</v>
      </c>
      <c r="T162" s="152" t="s">
        <v>724</v>
      </c>
      <c r="U162" s="152" t="s">
        <v>428</v>
      </c>
      <c r="V162" s="152"/>
      <c r="W162" s="158">
        <v>1</v>
      </c>
      <c r="X162" s="158" t="s">
        <v>566</v>
      </c>
    </row>
    <row r="163" spans="2:24">
      <c r="B163" s="844"/>
      <c r="C163" s="814"/>
      <c r="D163" s="161">
        <v>7</v>
      </c>
      <c r="E163" s="152" t="s">
        <v>584</v>
      </c>
      <c r="F163" s="153">
        <v>1836.133199999995</v>
      </c>
      <c r="G163" s="152">
        <v>610.94000000000005</v>
      </c>
      <c r="H163" s="152">
        <v>495.9</v>
      </c>
      <c r="I163" s="162">
        <f t="shared" si="44"/>
        <v>0.81170000327364378</v>
      </c>
      <c r="J163" s="152">
        <v>143</v>
      </c>
      <c r="K163" s="162">
        <f t="shared" si="45"/>
        <v>0.23406553835073818</v>
      </c>
      <c r="L163" s="153">
        <v>65.67</v>
      </c>
      <c r="M163" s="163">
        <f t="shared" si="46"/>
        <v>1.0457655416243821</v>
      </c>
      <c r="N163" s="153">
        <v>1836.133199999995</v>
      </c>
      <c r="O163" s="152">
        <v>0</v>
      </c>
      <c r="P163" s="154">
        <v>0</v>
      </c>
      <c r="Q163" s="253">
        <v>0</v>
      </c>
      <c r="R163" s="152">
        <v>27.959999999999923</v>
      </c>
      <c r="S163" s="154">
        <v>4.576554162438197E-2</v>
      </c>
      <c r="T163" s="152" t="s">
        <v>724</v>
      </c>
      <c r="U163" s="152" t="s">
        <v>428</v>
      </c>
      <c r="V163" s="152"/>
      <c r="W163" s="158">
        <v>1</v>
      </c>
      <c r="X163" s="158" t="s">
        <v>316</v>
      </c>
    </row>
    <row r="164" spans="2:24">
      <c r="B164" s="844"/>
      <c r="C164" s="814"/>
      <c r="D164" s="161">
        <v>8</v>
      </c>
      <c r="E164" s="152" t="s">
        <v>745</v>
      </c>
      <c r="F164" s="153">
        <v>1641.76</v>
      </c>
      <c r="G164" s="152">
        <v>4773</v>
      </c>
      <c r="H164" s="152">
        <v>5255</v>
      </c>
      <c r="I164" s="162">
        <f t="shared" si="44"/>
        <v>1.1009847056358684</v>
      </c>
      <c r="J164" s="152">
        <v>180</v>
      </c>
      <c r="K164" s="162">
        <f t="shared" si="45"/>
        <v>3.7712130735386547E-2</v>
      </c>
      <c r="L164" s="153">
        <v>2.48</v>
      </c>
      <c r="M164" s="163">
        <f t="shared" si="46"/>
        <v>1.1386968363712551</v>
      </c>
      <c r="N164" s="153">
        <v>1641.76</v>
      </c>
      <c r="O164" s="152">
        <v>0</v>
      </c>
      <c r="P164" s="154">
        <v>0</v>
      </c>
      <c r="Q164" s="253">
        <v>0</v>
      </c>
      <c r="R164" s="152">
        <v>662</v>
      </c>
      <c r="S164" s="154">
        <v>0.13869683637125499</v>
      </c>
      <c r="T164" s="152" t="s">
        <v>724</v>
      </c>
      <c r="U164" s="152" t="s">
        <v>428</v>
      </c>
      <c r="V164" s="152"/>
      <c r="W164" s="158">
        <v>1</v>
      </c>
      <c r="X164" s="158" t="s">
        <v>265</v>
      </c>
    </row>
    <row r="165" spans="2:24">
      <c r="B165" s="844"/>
      <c r="C165" s="814"/>
      <c r="D165" s="161">
        <v>9</v>
      </c>
      <c r="E165" s="152" t="s">
        <v>709</v>
      </c>
      <c r="F165" s="153">
        <v>1560.3168000000007</v>
      </c>
      <c r="G165" s="152">
        <v>221.4</v>
      </c>
      <c r="H165" s="152">
        <v>225.08</v>
      </c>
      <c r="I165" s="162">
        <f t="shared" si="44"/>
        <v>1.0166214995483289</v>
      </c>
      <c r="J165" s="152">
        <v>12</v>
      </c>
      <c r="K165" s="162">
        <f t="shared" si="45"/>
        <v>5.4200542005420051E-2</v>
      </c>
      <c r="L165" s="153">
        <v>99.51</v>
      </c>
      <c r="M165" s="163">
        <f t="shared" si="46"/>
        <v>1.0708220415537488</v>
      </c>
      <c r="N165" s="153">
        <v>1560.3168000000007</v>
      </c>
      <c r="O165" s="152">
        <v>0</v>
      </c>
      <c r="P165" s="154">
        <v>0</v>
      </c>
      <c r="Q165" s="253">
        <v>0</v>
      </c>
      <c r="R165" s="152">
        <v>15.680000000000007</v>
      </c>
      <c r="S165" s="154">
        <v>7.0822041553748896E-2</v>
      </c>
      <c r="T165" s="152" t="s">
        <v>724</v>
      </c>
      <c r="U165" s="152" t="s">
        <v>428</v>
      </c>
      <c r="V165" s="152"/>
      <c r="W165" s="158">
        <v>1</v>
      </c>
      <c r="X165" s="158" t="s">
        <v>287</v>
      </c>
    </row>
    <row r="166" spans="2:24">
      <c r="B166" s="845"/>
      <c r="C166" s="815"/>
      <c r="D166" s="161">
        <v>10</v>
      </c>
      <c r="E166" s="152" t="s">
        <v>730</v>
      </c>
      <c r="F166" s="153">
        <v>1278.1439999999952</v>
      </c>
      <c r="G166" s="152">
        <v>188.31</v>
      </c>
      <c r="H166" s="152">
        <v>187.41</v>
      </c>
      <c r="I166" s="162">
        <f t="shared" si="44"/>
        <v>0.99522064680579891</v>
      </c>
      <c r="J166" s="152">
        <v>5.7</v>
      </c>
      <c r="K166" s="162">
        <f t="shared" si="45"/>
        <v>3.0269236896606658E-2</v>
      </c>
      <c r="L166" s="153">
        <v>266.27999999999997</v>
      </c>
      <c r="M166" s="163">
        <f t="shared" si="46"/>
        <v>1.0254898837024056</v>
      </c>
      <c r="N166" s="153">
        <v>1278.1439999999952</v>
      </c>
      <c r="O166" s="152">
        <v>0</v>
      </c>
      <c r="P166" s="154">
        <v>0</v>
      </c>
      <c r="Q166" s="253">
        <v>0</v>
      </c>
      <c r="R166" s="152">
        <v>4.7999999999999829</v>
      </c>
      <c r="S166" s="154">
        <v>2.5489883702405517E-2</v>
      </c>
      <c r="T166" s="152" t="s">
        <v>724</v>
      </c>
      <c r="U166" s="152" t="s">
        <v>428</v>
      </c>
      <c r="V166" s="152"/>
      <c r="W166" s="158">
        <v>1</v>
      </c>
      <c r="X166" s="158" t="s">
        <v>731</v>
      </c>
    </row>
    <row r="167" spans="2:24">
      <c r="B167" s="810">
        <f t="shared" ref="B167" si="53">B157+1</f>
        <v>45946</v>
      </c>
      <c r="C167" s="813" t="str">
        <f t="shared" ref="C167" si="54">CHOOSE(WEEKDAY(B167,2),"一","二","三","四","五","六","日")</f>
        <v>四</v>
      </c>
      <c r="D167" s="161">
        <v>1</v>
      </c>
      <c r="E167" s="152" t="s">
        <v>479</v>
      </c>
      <c r="F167" s="153">
        <v>5951.7490999999845</v>
      </c>
      <c r="G167" s="152">
        <v>834.32</v>
      </c>
      <c r="H167" s="152">
        <v>833.79</v>
      </c>
      <c r="I167" s="162">
        <f t="shared" si="44"/>
        <v>0.99936475213347387</v>
      </c>
      <c r="J167" s="152">
        <v>40.9</v>
      </c>
      <c r="K167" s="162">
        <f t="shared" si="45"/>
        <v>4.902195800172595E-2</v>
      </c>
      <c r="L167" s="153">
        <v>147.43</v>
      </c>
      <c r="M167" s="163">
        <f t="shared" si="46"/>
        <v>1.0483867101351998</v>
      </c>
      <c r="N167" s="153">
        <v>5951.7490999999845</v>
      </c>
      <c r="O167" s="152">
        <v>0</v>
      </c>
      <c r="P167" s="154">
        <v>0</v>
      </c>
      <c r="Q167" s="253">
        <v>0</v>
      </c>
      <c r="R167" s="152">
        <v>40.369999999999891</v>
      </c>
      <c r="S167" s="154">
        <v>4.8386710135199788E-2</v>
      </c>
      <c r="T167" s="152" t="s">
        <v>724</v>
      </c>
      <c r="U167" s="152" t="s">
        <v>478</v>
      </c>
      <c r="V167" s="152" t="s">
        <v>678</v>
      </c>
      <c r="W167" s="158">
        <v>1</v>
      </c>
      <c r="X167" s="158" t="s">
        <v>467</v>
      </c>
    </row>
    <row r="168" spans="2:24">
      <c r="B168" s="844"/>
      <c r="C168" s="814"/>
      <c r="D168" s="161">
        <v>2</v>
      </c>
      <c r="E168" s="152" t="s">
        <v>584</v>
      </c>
      <c r="F168" s="153">
        <v>3439.1379000000002</v>
      </c>
      <c r="G168" s="152">
        <v>586.42999999999995</v>
      </c>
      <c r="H168" s="152">
        <v>554.29999999999995</v>
      </c>
      <c r="I168" s="162">
        <f t="shared" si="44"/>
        <v>0.94521085210511058</v>
      </c>
      <c r="J168" s="152">
        <v>84.5</v>
      </c>
      <c r="K168" s="162">
        <f t="shared" si="45"/>
        <v>0.14409221902017291</v>
      </c>
      <c r="L168" s="153">
        <v>65.67</v>
      </c>
      <c r="M168" s="163">
        <f t="shared" si="46"/>
        <v>1.0893030711252836</v>
      </c>
      <c r="N168" s="153">
        <v>3439.1379000000002</v>
      </c>
      <c r="O168" s="152">
        <v>0</v>
      </c>
      <c r="P168" s="154">
        <v>0</v>
      </c>
      <c r="Q168" s="253">
        <v>0</v>
      </c>
      <c r="R168" s="152">
        <v>52.370000000000005</v>
      </c>
      <c r="S168" s="154">
        <v>8.9303071125283504E-2</v>
      </c>
      <c r="T168" s="152" t="s">
        <v>724</v>
      </c>
      <c r="U168" s="152" t="s">
        <v>428</v>
      </c>
      <c r="V168" s="152"/>
      <c r="W168" s="158">
        <v>1</v>
      </c>
      <c r="X168" s="158" t="s">
        <v>316</v>
      </c>
    </row>
    <row r="169" spans="2:24">
      <c r="B169" s="844"/>
      <c r="C169" s="814"/>
      <c r="D169" s="161">
        <v>3</v>
      </c>
      <c r="E169" s="152" t="s">
        <v>505</v>
      </c>
      <c r="F169" s="153">
        <v>2138.4034000000006</v>
      </c>
      <c r="G169" s="152">
        <v>183.09</v>
      </c>
      <c r="H169" s="152">
        <v>181.46</v>
      </c>
      <c r="I169" s="162">
        <f t="shared" si="44"/>
        <v>0.99109727456442187</v>
      </c>
      <c r="J169" s="152">
        <v>5.16</v>
      </c>
      <c r="K169" s="162">
        <f t="shared" si="45"/>
        <v>2.8182860888087826E-2</v>
      </c>
      <c r="L169" s="153">
        <v>605.78</v>
      </c>
      <c r="M169" s="163">
        <f t="shared" si="46"/>
        <v>1.0192801354525096</v>
      </c>
      <c r="N169" s="153">
        <v>2138.4034000000006</v>
      </c>
      <c r="O169" s="152">
        <v>0</v>
      </c>
      <c r="P169" s="154">
        <v>0</v>
      </c>
      <c r="Q169" s="253">
        <v>0</v>
      </c>
      <c r="R169" s="152">
        <v>3.5300000000000011</v>
      </c>
      <c r="S169" s="154">
        <v>1.92801354525097E-2</v>
      </c>
      <c r="T169" s="152" t="s">
        <v>724</v>
      </c>
      <c r="U169" s="152" t="s">
        <v>487</v>
      </c>
      <c r="V169" s="152" t="s">
        <v>725</v>
      </c>
      <c r="W169" s="158">
        <v>1</v>
      </c>
      <c r="X169" s="158" t="s">
        <v>272</v>
      </c>
    </row>
    <row r="170" spans="2:24">
      <c r="B170" s="844"/>
      <c r="C170" s="814"/>
      <c r="D170" s="161">
        <v>4</v>
      </c>
      <c r="E170" s="152" t="s">
        <v>457</v>
      </c>
      <c r="F170" s="153">
        <v>2075.4370999999996</v>
      </c>
      <c r="G170" s="152">
        <v>5678</v>
      </c>
      <c r="H170" s="152">
        <v>5551.37</v>
      </c>
      <c r="I170" s="162">
        <f t="shared" si="44"/>
        <v>0.97769813314547371</v>
      </c>
      <c r="J170" s="152">
        <v>860</v>
      </c>
      <c r="K170" s="162">
        <f t="shared" si="45"/>
        <v>0.15146178231771751</v>
      </c>
      <c r="L170" s="153">
        <v>2.83</v>
      </c>
      <c r="M170" s="163">
        <f t="shared" si="46"/>
        <v>1.1291599154631913</v>
      </c>
      <c r="N170" s="153">
        <v>2075.4370999999996</v>
      </c>
      <c r="O170" s="152">
        <v>0</v>
      </c>
      <c r="P170" s="154">
        <v>0</v>
      </c>
      <c r="Q170" s="253">
        <v>0</v>
      </c>
      <c r="R170" s="152">
        <v>733.36999999999989</v>
      </c>
      <c r="S170" s="154">
        <v>0.12915991546319125</v>
      </c>
      <c r="T170" s="152" t="s">
        <v>724</v>
      </c>
      <c r="U170" s="152" t="s">
        <v>428</v>
      </c>
      <c r="V170" s="152"/>
      <c r="W170" s="158">
        <v>1</v>
      </c>
      <c r="X170" s="158" t="s">
        <v>292</v>
      </c>
    </row>
    <row r="171" spans="2:24">
      <c r="B171" s="844"/>
      <c r="C171" s="814"/>
      <c r="D171" s="161">
        <v>5</v>
      </c>
      <c r="E171" s="152" t="s">
        <v>495</v>
      </c>
      <c r="F171" s="153">
        <v>1696.8455000000019</v>
      </c>
      <c r="G171" s="152">
        <v>44.12</v>
      </c>
      <c r="H171" s="152">
        <v>43.33</v>
      </c>
      <c r="I171" s="162">
        <f t="shared" si="44"/>
        <v>0.98209428830462375</v>
      </c>
      <c r="J171" s="152">
        <v>3.24</v>
      </c>
      <c r="K171" s="162">
        <f t="shared" si="45"/>
        <v>7.343608340888487E-2</v>
      </c>
      <c r="L171" s="153">
        <v>692.59</v>
      </c>
      <c r="M171" s="163">
        <f t="shared" si="46"/>
        <v>1.0555303717135087</v>
      </c>
      <c r="N171" s="153">
        <v>1696.8455000000019</v>
      </c>
      <c r="O171" s="152">
        <v>0</v>
      </c>
      <c r="P171" s="154">
        <v>0</v>
      </c>
      <c r="Q171" s="253">
        <v>0</v>
      </c>
      <c r="R171" s="152">
        <v>2.4500000000000028</v>
      </c>
      <c r="S171" s="154">
        <v>5.5530371713508678E-2</v>
      </c>
      <c r="T171" s="152" t="s">
        <v>724</v>
      </c>
      <c r="U171" s="152" t="s">
        <v>428</v>
      </c>
      <c r="V171" s="152"/>
      <c r="W171" s="158">
        <v>1</v>
      </c>
      <c r="X171" s="158" t="s">
        <v>289</v>
      </c>
    </row>
    <row r="172" spans="2:24">
      <c r="B172" s="844"/>
      <c r="C172" s="814"/>
      <c r="D172" s="161">
        <v>6</v>
      </c>
      <c r="E172" s="152" t="s">
        <v>587</v>
      </c>
      <c r="F172" s="153">
        <v>1606.8020000000026</v>
      </c>
      <c r="G172" s="152">
        <v>315.77</v>
      </c>
      <c r="H172" s="152">
        <v>310.29000000000002</v>
      </c>
      <c r="I172" s="162">
        <f t="shared" si="44"/>
        <v>0.98264559647844962</v>
      </c>
      <c r="J172" s="152">
        <v>28</v>
      </c>
      <c r="K172" s="162">
        <f t="shared" si="45"/>
        <v>8.8672134781644874E-2</v>
      </c>
      <c r="L172" s="153">
        <v>71.349999999999994</v>
      </c>
      <c r="M172" s="163">
        <f t="shared" si="46"/>
        <v>1.0713177312600946</v>
      </c>
      <c r="N172" s="153">
        <v>1606.8020000000026</v>
      </c>
      <c r="O172" s="152">
        <v>0</v>
      </c>
      <c r="P172" s="154">
        <v>0</v>
      </c>
      <c r="Q172" s="253">
        <v>0</v>
      </c>
      <c r="R172" s="152">
        <v>22.520000000000039</v>
      </c>
      <c r="S172" s="154">
        <v>7.1317731260094497E-2</v>
      </c>
      <c r="T172" s="152" t="s">
        <v>724</v>
      </c>
      <c r="U172" s="152" t="s">
        <v>428</v>
      </c>
      <c r="V172" s="152"/>
      <c r="W172" s="158">
        <v>1</v>
      </c>
      <c r="X172" s="158" t="s">
        <v>316</v>
      </c>
    </row>
    <row r="173" spans="2:24">
      <c r="B173" s="844"/>
      <c r="C173" s="814"/>
      <c r="D173" s="161">
        <v>7</v>
      </c>
      <c r="E173" s="152" t="s">
        <v>709</v>
      </c>
      <c r="F173" s="153">
        <v>1058.7864000000015</v>
      </c>
      <c r="G173" s="152">
        <v>174.6</v>
      </c>
      <c r="H173" s="152">
        <v>164.84</v>
      </c>
      <c r="I173" s="162">
        <f t="shared" si="44"/>
        <v>0.94410080183276068</v>
      </c>
      <c r="J173" s="152">
        <v>20.399999999999999</v>
      </c>
      <c r="K173" s="162">
        <f t="shared" si="45"/>
        <v>0.11683848797250859</v>
      </c>
      <c r="L173" s="153">
        <v>99.51</v>
      </c>
      <c r="M173" s="163">
        <f t="shared" si="46"/>
        <v>1.0609392898052692</v>
      </c>
      <c r="N173" s="153">
        <v>1058.7864000000015</v>
      </c>
      <c r="O173" s="152">
        <v>0</v>
      </c>
      <c r="P173" s="154">
        <v>0</v>
      </c>
      <c r="Q173" s="253">
        <v>0</v>
      </c>
      <c r="R173" s="152">
        <v>10.640000000000015</v>
      </c>
      <c r="S173" s="154">
        <v>6.0939289805269276E-2</v>
      </c>
      <c r="T173" s="152" t="s">
        <v>724</v>
      </c>
      <c r="U173" s="152" t="s">
        <v>428</v>
      </c>
      <c r="V173" s="152"/>
      <c r="W173" s="158">
        <v>1</v>
      </c>
      <c r="X173" s="158" t="s">
        <v>287</v>
      </c>
    </row>
    <row r="174" spans="2:24">
      <c r="B174" s="844"/>
      <c r="C174" s="814"/>
      <c r="D174" s="161">
        <v>8</v>
      </c>
      <c r="E174" s="152" t="s">
        <v>734</v>
      </c>
      <c r="F174" s="153">
        <v>991.80769999999927</v>
      </c>
      <c r="G174" s="152">
        <v>93.14</v>
      </c>
      <c r="H174" s="152">
        <v>93.69</v>
      </c>
      <c r="I174" s="162">
        <f t="shared" si="44"/>
        <v>1.0059050891131629</v>
      </c>
      <c r="J174" s="152">
        <v>8.16</v>
      </c>
      <c r="K174" s="162">
        <f t="shared" si="45"/>
        <v>8.7610049388018044E-2</v>
      </c>
      <c r="L174" s="153">
        <v>113.87</v>
      </c>
      <c r="M174" s="163">
        <f t="shared" si="46"/>
        <v>1.093515138501181</v>
      </c>
      <c r="N174" s="153">
        <v>991.80769999999927</v>
      </c>
      <c r="O174" s="152">
        <v>0</v>
      </c>
      <c r="P174" s="154">
        <v>0</v>
      </c>
      <c r="Q174" s="253">
        <v>0</v>
      </c>
      <c r="R174" s="152">
        <v>8.7099999999999937</v>
      </c>
      <c r="S174" s="154">
        <v>9.3515138501180955E-2</v>
      </c>
      <c r="T174" s="152" t="s">
        <v>724</v>
      </c>
      <c r="U174" s="152" t="s">
        <v>428</v>
      </c>
      <c r="V174" s="152"/>
      <c r="W174" s="158">
        <v>1</v>
      </c>
      <c r="X174" s="158" t="s">
        <v>289</v>
      </c>
    </row>
    <row r="175" spans="2:24">
      <c r="B175" s="844"/>
      <c r="C175" s="814"/>
      <c r="D175" s="161">
        <v>9</v>
      </c>
      <c r="E175" s="152" t="s">
        <v>499</v>
      </c>
      <c r="F175" s="153">
        <v>931.51449999999136</v>
      </c>
      <c r="G175" s="152">
        <v>1217.97</v>
      </c>
      <c r="H175" s="152">
        <v>1200.82</v>
      </c>
      <c r="I175" s="162">
        <f t="shared" si="44"/>
        <v>0.98591919341198875</v>
      </c>
      <c r="J175" s="152">
        <v>27</v>
      </c>
      <c r="K175" s="162">
        <f t="shared" si="45"/>
        <v>2.2168033695411215E-2</v>
      </c>
      <c r="L175" s="153">
        <v>94.57</v>
      </c>
      <c r="M175" s="163">
        <f t="shared" si="46"/>
        <v>1.0080872271074</v>
      </c>
      <c r="N175" s="153">
        <v>931.51449999999136</v>
      </c>
      <c r="O175" s="152">
        <v>0</v>
      </c>
      <c r="P175" s="154">
        <v>0</v>
      </c>
      <c r="Q175" s="253">
        <v>0</v>
      </c>
      <c r="R175" s="152">
        <v>9.8499999999999091</v>
      </c>
      <c r="S175" s="154">
        <v>8.0872271073999438E-3</v>
      </c>
      <c r="T175" s="152" t="s">
        <v>724</v>
      </c>
      <c r="U175" s="152" t="s">
        <v>428</v>
      </c>
      <c r="V175" s="152"/>
      <c r="W175" s="158">
        <v>1</v>
      </c>
      <c r="X175" s="158" t="s">
        <v>316</v>
      </c>
    </row>
    <row r="176" spans="2:24">
      <c r="B176" s="845"/>
      <c r="C176" s="815"/>
      <c r="D176" s="161">
        <v>10</v>
      </c>
      <c r="E176" s="152" t="s">
        <v>567</v>
      </c>
      <c r="F176" s="153">
        <v>924.63000000000147</v>
      </c>
      <c r="G176" s="152">
        <v>26.24</v>
      </c>
      <c r="H176" s="152">
        <v>26.51</v>
      </c>
      <c r="I176" s="162">
        <f t="shared" si="44"/>
        <v>1.0102896341463417</v>
      </c>
      <c r="J176" s="152">
        <v>1.2</v>
      </c>
      <c r="K176" s="162">
        <f t="shared" si="45"/>
        <v>4.573170731707317E-2</v>
      </c>
      <c r="L176" s="153">
        <v>629</v>
      </c>
      <c r="M176" s="163">
        <f t="shared" si="46"/>
        <v>1.0560213414634148</v>
      </c>
      <c r="N176" s="153">
        <v>924.63000000000147</v>
      </c>
      <c r="O176" s="152">
        <v>0</v>
      </c>
      <c r="P176" s="154">
        <v>0</v>
      </c>
      <c r="Q176" s="253">
        <v>0</v>
      </c>
      <c r="R176" s="152">
        <v>1.4700000000000024</v>
      </c>
      <c r="S176" s="154">
        <v>5.6021341463414732E-2</v>
      </c>
      <c r="T176" s="152" t="s">
        <v>724</v>
      </c>
      <c r="U176" s="152" t="s">
        <v>428</v>
      </c>
      <c r="V176" s="152"/>
      <c r="W176" s="158">
        <v>1</v>
      </c>
      <c r="X176" s="158" t="s">
        <v>566</v>
      </c>
    </row>
    <row r="177" spans="2:24">
      <c r="B177" s="810">
        <f t="shared" ref="B177" si="55">B167+1</f>
        <v>45947</v>
      </c>
      <c r="C177" s="813" t="str">
        <f t="shared" ref="C177" si="56">CHOOSE(WEEKDAY(B177,2),"一","二","三","四","五","六","日")</f>
        <v>五</v>
      </c>
      <c r="D177" s="161">
        <v>1</v>
      </c>
      <c r="E177" s="152" t="s">
        <v>505</v>
      </c>
      <c r="F177" s="153">
        <v>2186.8658000000082</v>
      </c>
      <c r="G177" s="152">
        <v>153.6</v>
      </c>
      <c r="H177" s="152">
        <v>153.34</v>
      </c>
      <c r="I177" s="162">
        <f t="shared" si="44"/>
        <v>0.99830729166666676</v>
      </c>
      <c r="J177" s="152">
        <v>3.87</v>
      </c>
      <c r="K177" s="162">
        <f t="shared" si="45"/>
        <v>2.5195312500000001E-2</v>
      </c>
      <c r="L177" s="153">
        <v>605.78</v>
      </c>
      <c r="M177" s="163">
        <f t="shared" si="46"/>
        <v>1.0235026041666668</v>
      </c>
      <c r="N177" s="153">
        <v>2186.8658000000082</v>
      </c>
      <c r="O177" s="152">
        <v>0</v>
      </c>
      <c r="P177" s="154">
        <v>0</v>
      </c>
      <c r="Q177" s="253">
        <v>0</v>
      </c>
      <c r="R177" s="152">
        <v>3.6100000000000136</v>
      </c>
      <c r="S177" s="154">
        <v>2.3502604166666757E-2</v>
      </c>
      <c r="T177" s="152" t="s">
        <v>724</v>
      </c>
      <c r="U177" s="152" t="s">
        <v>487</v>
      </c>
      <c r="V177" s="152" t="s">
        <v>725</v>
      </c>
      <c r="W177" s="158">
        <v>1</v>
      </c>
      <c r="X177" s="158" t="s">
        <v>272</v>
      </c>
    </row>
    <row r="178" spans="2:24">
      <c r="B178" s="844"/>
      <c r="C178" s="814"/>
      <c r="D178" s="161">
        <v>2</v>
      </c>
      <c r="E178" s="152" t="s">
        <v>493</v>
      </c>
      <c r="F178" s="153">
        <v>1939.2392000000048</v>
      </c>
      <c r="G178" s="152">
        <v>167.95</v>
      </c>
      <c r="H178" s="152">
        <v>168.31</v>
      </c>
      <c r="I178" s="162">
        <f t="shared" si="44"/>
        <v>1.0021434950878239</v>
      </c>
      <c r="J178" s="152">
        <v>9.8000000000000007</v>
      </c>
      <c r="K178" s="162">
        <f t="shared" si="45"/>
        <v>5.8350699612980061E-2</v>
      </c>
      <c r="L178" s="153">
        <v>190.87</v>
      </c>
      <c r="M178" s="163">
        <f t="shared" si="46"/>
        <v>1.060494194700804</v>
      </c>
      <c r="N178" s="153">
        <v>1939.2392000000048</v>
      </c>
      <c r="O178" s="152">
        <v>0</v>
      </c>
      <c r="P178" s="154">
        <v>0</v>
      </c>
      <c r="Q178" s="253">
        <v>0</v>
      </c>
      <c r="R178" s="152">
        <v>10.160000000000025</v>
      </c>
      <c r="S178" s="154">
        <v>6.0494194700803965E-2</v>
      </c>
      <c r="T178" s="152" t="s">
        <v>724</v>
      </c>
      <c r="U178" s="152" t="s">
        <v>428</v>
      </c>
      <c r="V178" s="152"/>
      <c r="W178" s="158">
        <v>1</v>
      </c>
      <c r="X178" s="158" t="s">
        <v>492</v>
      </c>
    </row>
    <row r="179" spans="2:24">
      <c r="B179" s="844"/>
      <c r="C179" s="814"/>
      <c r="D179" s="161">
        <v>3</v>
      </c>
      <c r="E179" s="152" t="s">
        <v>584</v>
      </c>
      <c r="F179" s="153">
        <v>1798.0445999999997</v>
      </c>
      <c r="G179" s="152">
        <v>369.92</v>
      </c>
      <c r="H179" s="152">
        <v>353.35</v>
      </c>
      <c r="I179" s="162">
        <f t="shared" si="44"/>
        <v>0.95520653114186849</v>
      </c>
      <c r="J179" s="152">
        <v>43.95</v>
      </c>
      <c r="K179" s="162">
        <f t="shared" si="45"/>
        <v>0.1188094723183391</v>
      </c>
      <c r="L179" s="153">
        <v>65.67</v>
      </c>
      <c r="M179" s="163">
        <f t="shared" si="46"/>
        <v>1.0740160034602075</v>
      </c>
      <c r="N179" s="153">
        <v>1798.0445999999997</v>
      </c>
      <c r="O179" s="152">
        <v>0</v>
      </c>
      <c r="P179" s="154">
        <v>0</v>
      </c>
      <c r="Q179" s="253">
        <v>0</v>
      </c>
      <c r="R179" s="152">
        <v>27.379999999999995</v>
      </c>
      <c r="S179" s="154">
        <v>7.4016003460207591E-2</v>
      </c>
      <c r="T179" s="152" t="s">
        <v>724</v>
      </c>
      <c r="U179" s="152" t="s">
        <v>428</v>
      </c>
      <c r="V179" s="152"/>
      <c r="W179" s="158">
        <v>1</v>
      </c>
      <c r="X179" s="158" t="s">
        <v>316</v>
      </c>
    </row>
    <row r="180" spans="2:24">
      <c r="B180" s="844"/>
      <c r="C180" s="814"/>
      <c r="D180" s="161">
        <v>4</v>
      </c>
      <c r="E180" s="152" t="s">
        <v>479</v>
      </c>
      <c r="F180" s="153">
        <v>1615.8328000000015</v>
      </c>
      <c r="G180" s="152">
        <v>640.36</v>
      </c>
      <c r="H180" s="152">
        <v>639.23</v>
      </c>
      <c r="I180" s="162">
        <f t="shared" si="44"/>
        <v>0.99823536760572174</v>
      </c>
      <c r="J180" s="152">
        <v>14.12</v>
      </c>
      <c r="K180" s="162">
        <f t="shared" si="45"/>
        <v>2.2050096820538444E-2</v>
      </c>
      <c r="L180" s="153">
        <v>147.43</v>
      </c>
      <c r="M180" s="163">
        <f t="shared" si="46"/>
        <v>1.0202854644262602</v>
      </c>
      <c r="N180" s="153">
        <v>1915.1157000000014</v>
      </c>
      <c r="O180" s="152">
        <v>2.0299999999999998</v>
      </c>
      <c r="P180" s="154">
        <v>3.1700918233493656E-3</v>
      </c>
      <c r="Q180" s="253">
        <v>299.28289999999998</v>
      </c>
      <c r="R180" s="152">
        <v>10.96000000000001</v>
      </c>
      <c r="S180" s="154">
        <v>1.7115372602910878E-2</v>
      </c>
      <c r="T180" s="152" t="s">
        <v>724</v>
      </c>
      <c r="U180" s="152" t="s">
        <v>478</v>
      </c>
      <c r="V180" s="152" t="s">
        <v>678</v>
      </c>
      <c r="W180" s="158">
        <v>1</v>
      </c>
      <c r="X180" s="158" t="s">
        <v>467</v>
      </c>
    </row>
    <row r="181" spans="2:24">
      <c r="B181" s="844"/>
      <c r="C181" s="814"/>
      <c r="D181" s="161">
        <v>5</v>
      </c>
      <c r="E181" s="152" t="s">
        <v>495</v>
      </c>
      <c r="F181" s="153">
        <v>1592.9569999999981</v>
      </c>
      <c r="G181" s="152">
        <v>38.020000000000003</v>
      </c>
      <c r="H181" s="152">
        <v>37.619999999999997</v>
      </c>
      <c r="I181" s="162">
        <f t="shared" si="44"/>
        <v>0.98947922146238809</v>
      </c>
      <c r="J181" s="152">
        <v>2.7</v>
      </c>
      <c r="K181" s="162">
        <f t="shared" si="45"/>
        <v>7.1015255128879531E-2</v>
      </c>
      <c r="L181" s="153">
        <v>692.59</v>
      </c>
      <c r="M181" s="163">
        <f t="shared" si="46"/>
        <v>1.0604944765912676</v>
      </c>
      <c r="N181" s="153">
        <v>1592.9569999999981</v>
      </c>
      <c r="O181" s="152">
        <v>0</v>
      </c>
      <c r="P181" s="154">
        <v>0</v>
      </c>
      <c r="Q181" s="253">
        <v>0</v>
      </c>
      <c r="R181" s="152">
        <v>2.2999999999999972</v>
      </c>
      <c r="S181" s="154">
        <v>6.0494476591267672E-2</v>
      </c>
      <c r="T181" s="152" t="s">
        <v>724</v>
      </c>
      <c r="U181" s="152" t="s">
        <v>428</v>
      </c>
      <c r="V181" s="152"/>
      <c r="W181" s="158">
        <v>1</v>
      </c>
      <c r="X181" s="158" t="s">
        <v>289</v>
      </c>
    </row>
    <row r="182" spans="2:24">
      <c r="B182" s="844"/>
      <c r="C182" s="814"/>
      <c r="D182" s="161">
        <v>6</v>
      </c>
      <c r="E182" s="152" t="s">
        <v>587</v>
      </c>
      <c r="F182" s="153">
        <v>1392.0385000000012</v>
      </c>
      <c r="G182" s="152">
        <v>199.19</v>
      </c>
      <c r="H182" s="152">
        <v>191.9</v>
      </c>
      <c r="I182" s="162">
        <f t="shared" si="44"/>
        <v>0.96340177719765052</v>
      </c>
      <c r="J182" s="152">
        <v>26.8</v>
      </c>
      <c r="K182" s="162">
        <f t="shared" si="45"/>
        <v>0.13454490687283499</v>
      </c>
      <c r="L182" s="153">
        <v>71.349999999999994</v>
      </c>
      <c r="M182" s="163">
        <f t="shared" si="46"/>
        <v>1.0979466840704855</v>
      </c>
      <c r="N182" s="153">
        <v>1392.0385000000012</v>
      </c>
      <c r="O182" s="152">
        <v>0</v>
      </c>
      <c r="P182" s="154">
        <v>0</v>
      </c>
      <c r="Q182" s="253">
        <v>0</v>
      </c>
      <c r="R182" s="152">
        <v>19.510000000000019</v>
      </c>
      <c r="S182" s="154">
        <v>9.7946684070485568E-2</v>
      </c>
      <c r="T182" s="152" t="s">
        <v>724</v>
      </c>
      <c r="U182" s="152" t="s">
        <v>428</v>
      </c>
      <c r="V182" s="152"/>
      <c r="W182" s="158">
        <v>1</v>
      </c>
      <c r="X182" s="158" t="s">
        <v>316</v>
      </c>
    </row>
    <row r="183" spans="2:24">
      <c r="B183" s="844"/>
      <c r="C183" s="814"/>
      <c r="D183" s="161">
        <v>7</v>
      </c>
      <c r="E183" s="152" t="s">
        <v>692</v>
      </c>
      <c r="F183" s="153">
        <v>1256.667199999998</v>
      </c>
      <c r="G183" s="152">
        <v>464.91</v>
      </c>
      <c r="H183" s="152">
        <v>459.94</v>
      </c>
      <c r="I183" s="162">
        <f t="shared" si="44"/>
        <v>0.98930975887806238</v>
      </c>
      <c r="J183" s="152">
        <v>14.8</v>
      </c>
      <c r="K183" s="162">
        <f t="shared" si="45"/>
        <v>3.183411843152438E-2</v>
      </c>
      <c r="L183" s="153">
        <v>127.84</v>
      </c>
      <c r="M183" s="163">
        <f t="shared" si="46"/>
        <v>1.0211438773095867</v>
      </c>
      <c r="N183" s="153">
        <v>1256.667199999998</v>
      </c>
      <c r="O183" s="152">
        <v>0</v>
      </c>
      <c r="P183" s="154">
        <v>0</v>
      </c>
      <c r="Q183" s="253">
        <v>0</v>
      </c>
      <c r="R183" s="152">
        <v>9.8299999999999841</v>
      </c>
      <c r="S183" s="154">
        <v>2.1143877309586768E-2</v>
      </c>
      <c r="T183" s="152" t="s">
        <v>724</v>
      </c>
      <c r="U183" s="152" t="s">
        <v>428</v>
      </c>
      <c r="V183" s="152"/>
      <c r="W183" s="158">
        <v>1</v>
      </c>
      <c r="X183" s="158" t="s">
        <v>467</v>
      </c>
    </row>
    <row r="184" spans="2:24">
      <c r="B184" s="844"/>
      <c r="C184" s="814"/>
      <c r="D184" s="161">
        <v>8</v>
      </c>
      <c r="E184" s="152" t="s">
        <v>738</v>
      </c>
      <c r="F184" s="153">
        <v>1182.6933999999978</v>
      </c>
      <c r="G184" s="152">
        <v>33.92</v>
      </c>
      <c r="H184" s="152">
        <v>33.54</v>
      </c>
      <c r="I184" s="162">
        <f t="shared" si="44"/>
        <v>0.98879716981132071</v>
      </c>
      <c r="J184" s="152">
        <v>2.76</v>
      </c>
      <c r="K184" s="162">
        <f t="shared" si="45"/>
        <v>8.1367924528301883E-2</v>
      </c>
      <c r="L184" s="153">
        <v>496.93</v>
      </c>
      <c r="M184" s="163">
        <f t="shared" si="46"/>
        <v>1.0701650943396226</v>
      </c>
      <c r="N184" s="153">
        <v>1182.6933999999978</v>
      </c>
      <c r="O184" s="152">
        <v>0</v>
      </c>
      <c r="P184" s="154">
        <v>0</v>
      </c>
      <c r="Q184" s="253">
        <v>0</v>
      </c>
      <c r="R184" s="152">
        <v>2.3799999999999955</v>
      </c>
      <c r="S184" s="154">
        <v>7.0165094339622508E-2</v>
      </c>
      <c r="T184" s="152" t="s">
        <v>724</v>
      </c>
      <c r="U184" s="152" t="s">
        <v>428</v>
      </c>
      <c r="V184" s="152"/>
      <c r="W184" s="158">
        <v>1</v>
      </c>
      <c r="X184" s="158" t="s">
        <v>292</v>
      </c>
    </row>
    <row r="185" spans="2:24">
      <c r="B185" s="844"/>
      <c r="C185" s="814"/>
      <c r="D185" s="161">
        <v>9</v>
      </c>
      <c r="E185" s="152" t="s">
        <v>507</v>
      </c>
      <c r="F185" s="153">
        <v>1132.8563999999908</v>
      </c>
      <c r="G185" s="152">
        <v>3623.94</v>
      </c>
      <c r="H185" s="152">
        <v>3587.18</v>
      </c>
      <c r="I185" s="162">
        <f t="shared" si="44"/>
        <v>0.98985634419995905</v>
      </c>
      <c r="J185" s="152">
        <v>65.52</v>
      </c>
      <c r="K185" s="162">
        <f t="shared" si="45"/>
        <v>1.8079769532608155E-2</v>
      </c>
      <c r="L185" s="153">
        <v>39.39</v>
      </c>
      <c r="M185" s="163">
        <f t="shared" si="46"/>
        <v>1.0079361137325673</v>
      </c>
      <c r="N185" s="153">
        <v>1132.8563999999908</v>
      </c>
      <c r="O185" s="152">
        <v>0</v>
      </c>
      <c r="P185" s="154">
        <v>0</v>
      </c>
      <c r="Q185" s="253">
        <v>0</v>
      </c>
      <c r="R185" s="152">
        <v>28.759999999999764</v>
      </c>
      <c r="S185" s="154">
        <v>7.9361137325672515E-3</v>
      </c>
      <c r="T185" s="152" t="s">
        <v>724</v>
      </c>
      <c r="U185" s="152" t="s">
        <v>487</v>
      </c>
      <c r="V185" s="152" t="s">
        <v>725</v>
      </c>
      <c r="W185" s="158">
        <v>1</v>
      </c>
      <c r="X185" s="158" t="s">
        <v>467</v>
      </c>
    </row>
    <row r="186" spans="2:24">
      <c r="B186" s="845"/>
      <c r="C186" s="815"/>
      <c r="D186" s="161">
        <v>10</v>
      </c>
      <c r="E186" s="152" t="s">
        <v>700</v>
      </c>
      <c r="F186" s="153">
        <v>1007.8560000000023</v>
      </c>
      <c r="G186" s="152">
        <v>123.78</v>
      </c>
      <c r="H186" s="152">
        <v>123.18</v>
      </c>
      <c r="I186" s="162">
        <f t="shared" si="44"/>
        <v>0.99515269025690745</v>
      </c>
      <c r="J186" s="152">
        <v>7.8</v>
      </c>
      <c r="K186" s="162">
        <f t="shared" si="45"/>
        <v>6.3015026660203588E-2</v>
      </c>
      <c r="L186" s="153">
        <v>139.97999999999999</v>
      </c>
      <c r="M186" s="163">
        <f t="shared" si="46"/>
        <v>1.0581677169171111</v>
      </c>
      <c r="N186" s="153">
        <v>1007.8560000000023</v>
      </c>
      <c r="O186" s="152">
        <v>0</v>
      </c>
      <c r="P186" s="154">
        <v>0</v>
      </c>
      <c r="Q186" s="253">
        <v>0</v>
      </c>
      <c r="R186" s="152">
        <v>7.2000000000000171</v>
      </c>
      <c r="S186" s="154">
        <v>5.8167716917111138E-2</v>
      </c>
      <c r="T186" s="152" t="s">
        <v>724</v>
      </c>
      <c r="U186" s="152" t="s">
        <v>428</v>
      </c>
      <c r="V186" s="152"/>
      <c r="W186" s="158">
        <v>1</v>
      </c>
      <c r="X186" s="158" t="s">
        <v>310</v>
      </c>
    </row>
    <row r="187" spans="2:24">
      <c r="B187" s="810">
        <f t="shared" ref="B187" si="57">B177+1</f>
        <v>45948</v>
      </c>
      <c r="C187" s="813" t="str">
        <f t="shared" ref="C187" si="58">CHOOSE(WEEKDAY(B187,2),"一","二","三","四","五","六","日")</f>
        <v>六</v>
      </c>
      <c r="D187" s="161">
        <v>1</v>
      </c>
      <c r="E187" s="152" t="s">
        <v>479</v>
      </c>
      <c r="F187" s="153">
        <v>4095.6053999999963</v>
      </c>
      <c r="G187" s="152">
        <v>630.63</v>
      </c>
      <c r="H187" s="152">
        <v>628.61</v>
      </c>
      <c r="I187" s="162">
        <f t="shared" si="44"/>
        <v>0.99679685393971107</v>
      </c>
      <c r="J187" s="152">
        <v>31.8</v>
      </c>
      <c r="K187" s="162">
        <f t="shared" si="45"/>
        <v>5.0425764711478999E-2</v>
      </c>
      <c r="L187" s="153">
        <v>147.43</v>
      </c>
      <c r="M187" s="163">
        <f t="shared" si="46"/>
        <v>1.0472226186511899</v>
      </c>
      <c r="N187" s="153">
        <v>4390.4653999999964</v>
      </c>
      <c r="O187" s="152">
        <v>2</v>
      </c>
      <c r="P187" s="154">
        <v>3.1714317428603142E-3</v>
      </c>
      <c r="Q187" s="253">
        <v>294.86</v>
      </c>
      <c r="R187" s="152">
        <v>27.779999999999973</v>
      </c>
      <c r="S187" s="154">
        <v>4.4051186908329723E-2</v>
      </c>
      <c r="T187" s="152" t="s">
        <v>724</v>
      </c>
      <c r="U187" s="152" t="s">
        <v>478</v>
      </c>
      <c r="V187" s="152" t="s">
        <v>678</v>
      </c>
      <c r="W187" s="158">
        <v>1</v>
      </c>
      <c r="X187" s="158" t="s">
        <v>467</v>
      </c>
    </row>
    <row r="188" spans="2:24">
      <c r="B188" s="844"/>
      <c r="C188" s="814"/>
      <c r="D188" s="161">
        <v>2</v>
      </c>
      <c r="E188" s="152" t="s">
        <v>692</v>
      </c>
      <c r="F188" s="153">
        <v>2889.1839999999956</v>
      </c>
      <c r="G188" s="152">
        <v>452.56</v>
      </c>
      <c r="H188" s="152">
        <v>455.26</v>
      </c>
      <c r="I188" s="162">
        <f t="shared" si="44"/>
        <v>1.0059660597489835</v>
      </c>
      <c r="J188" s="152">
        <v>19.899999999999999</v>
      </c>
      <c r="K188" s="162">
        <f t="shared" si="45"/>
        <v>4.397207000176772E-2</v>
      </c>
      <c r="L188" s="153">
        <v>127.84</v>
      </c>
      <c r="M188" s="163">
        <f t="shared" si="46"/>
        <v>1.0499381297507513</v>
      </c>
      <c r="N188" s="153">
        <v>2889.1839999999956</v>
      </c>
      <c r="O188" s="152">
        <v>0</v>
      </c>
      <c r="P188" s="154">
        <v>0</v>
      </c>
      <c r="Q188" s="253">
        <v>0</v>
      </c>
      <c r="R188" s="152">
        <v>22.599999999999966</v>
      </c>
      <c r="S188" s="154">
        <v>4.9938129750751209E-2</v>
      </c>
      <c r="T188" s="152" t="s">
        <v>724</v>
      </c>
      <c r="U188" s="152" t="s">
        <v>428</v>
      </c>
      <c r="V188" s="152"/>
      <c r="W188" s="158">
        <v>1</v>
      </c>
      <c r="X188" s="158" t="s">
        <v>467</v>
      </c>
    </row>
    <row r="189" spans="2:24">
      <c r="B189" s="844"/>
      <c r="C189" s="814"/>
      <c r="D189" s="161">
        <v>3</v>
      </c>
      <c r="E189" s="152" t="s">
        <v>505</v>
      </c>
      <c r="F189" s="153">
        <v>2301.9639999999895</v>
      </c>
      <c r="G189" s="152">
        <v>150.24</v>
      </c>
      <c r="H189" s="152">
        <v>148.66</v>
      </c>
      <c r="I189" s="162">
        <f t="shared" si="44"/>
        <v>0.98948349307774219</v>
      </c>
      <c r="J189" s="152">
        <v>5.38</v>
      </c>
      <c r="K189" s="162">
        <f t="shared" si="45"/>
        <v>3.5809371671991476E-2</v>
      </c>
      <c r="L189" s="153">
        <v>605.78</v>
      </c>
      <c r="M189" s="163">
        <f t="shared" si="46"/>
        <v>1.0252928647497337</v>
      </c>
      <c r="N189" s="153">
        <v>2301.9639999999895</v>
      </c>
      <c r="O189" s="152">
        <v>0</v>
      </c>
      <c r="P189" s="154">
        <v>0</v>
      </c>
      <c r="Q189" s="253">
        <v>0</v>
      </c>
      <c r="R189" s="152">
        <v>3.7999999999999829</v>
      </c>
      <c r="S189" s="154">
        <v>2.5292864749733645E-2</v>
      </c>
      <c r="T189" s="152" t="s">
        <v>724</v>
      </c>
      <c r="U189" s="152" t="s">
        <v>428</v>
      </c>
      <c r="V189" s="152"/>
      <c r="W189" s="158">
        <v>1</v>
      </c>
      <c r="X189" s="158" t="s">
        <v>272</v>
      </c>
    </row>
    <row r="190" spans="2:24">
      <c r="B190" s="844"/>
      <c r="C190" s="814"/>
      <c r="D190" s="161">
        <v>4</v>
      </c>
      <c r="E190" s="152" t="s">
        <v>497</v>
      </c>
      <c r="F190" s="153">
        <v>1986.9170999999992</v>
      </c>
      <c r="G190" s="152">
        <v>79.67</v>
      </c>
      <c r="H190" s="152">
        <v>75.75</v>
      </c>
      <c r="I190" s="162">
        <f t="shared" si="44"/>
        <v>0.95079703778084601</v>
      </c>
      <c r="J190" s="152">
        <v>8.75</v>
      </c>
      <c r="K190" s="162">
        <f t="shared" si="45"/>
        <v>0.10982804066775448</v>
      </c>
      <c r="L190" s="153">
        <v>411.37</v>
      </c>
      <c r="M190" s="163">
        <f t="shared" si="46"/>
        <v>1.0606250784486004</v>
      </c>
      <c r="N190" s="153">
        <v>1986.9170999999992</v>
      </c>
      <c r="O190" s="152">
        <v>0</v>
      </c>
      <c r="P190" s="154">
        <v>0</v>
      </c>
      <c r="Q190" s="253">
        <v>0</v>
      </c>
      <c r="R190" s="152">
        <v>4.8299999999999983</v>
      </c>
      <c r="S190" s="154">
        <v>6.0625078448600454E-2</v>
      </c>
      <c r="T190" s="152" t="s">
        <v>724</v>
      </c>
      <c r="U190" s="152" t="s">
        <v>428</v>
      </c>
      <c r="V190" s="152"/>
      <c r="W190" s="158">
        <v>1</v>
      </c>
      <c r="X190" s="158" t="s">
        <v>292</v>
      </c>
    </row>
    <row r="191" spans="2:24">
      <c r="B191" s="844"/>
      <c r="C191" s="814"/>
      <c r="D191" s="161">
        <v>5</v>
      </c>
      <c r="E191" s="152" t="s">
        <v>508</v>
      </c>
      <c r="F191" s="153">
        <v>1942.184400000006</v>
      </c>
      <c r="G191" s="152">
        <v>240.64</v>
      </c>
      <c r="H191" s="152">
        <v>234.58</v>
      </c>
      <c r="I191" s="162">
        <f t="shared" si="44"/>
        <v>0.97481715425531923</v>
      </c>
      <c r="J191" s="152">
        <v>24</v>
      </c>
      <c r="K191" s="162">
        <f t="shared" si="45"/>
        <v>9.9734042553191501E-2</v>
      </c>
      <c r="L191" s="153">
        <v>108.26</v>
      </c>
      <c r="M191" s="163">
        <f t="shared" si="46"/>
        <v>1.0745511968085109</v>
      </c>
      <c r="N191" s="153">
        <v>1942.184400000006</v>
      </c>
      <c r="O191" s="152">
        <v>0</v>
      </c>
      <c r="P191" s="154">
        <v>0</v>
      </c>
      <c r="Q191" s="253">
        <v>0</v>
      </c>
      <c r="R191" s="152">
        <v>17.940000000000055</v>
      </c>
      <c r="S191" s="154">
        <v>7.4551196808510869E-2</v>
      </c>
      <c r="T191" s="152" t="s">
        <v>724</v>
      </c>
      <c r="U191" s="152" t="s">
        <v>487</v>
      </c>
      <c r="V191" s="152" t="s">
        <v>725</v>
      </c>
      <c r="W191" s="158">
        <v>1</v>
      </c>
      <c r="X191" s="158" t="s">
        <v>288</v>
      </c>
    </row>
    <row r="192" spans="2:24">
      <c r="B192" s="844"/>
      <c r="C192" s="814"/>
      <c r="D192" s="161">
        <v>6</v>
      </c>
      <c r="E192" s="152" t="s">
        <v>493</v>
      </c>
      <c r="F192" s="153">
        <v>1792.2693000000029</v>
      </c>
      <c r="G192" s="152">
        <v>183.26</v>
      </c>
      <c r="H192" s="152">
        <v>183.97</v>
      </c>
      <c r="I192" s="162">
        <f t="shared" si="44"/>
        <v>1.0038742769835207</v>
      </c>
      <c r="J192" s="152">
        <v>8.68</v>
      </c>
      <c r="K192" s="162">
        <f t="shared" si="45"/>
        <v>4.736440030557678E-2</v>
      </c>
      <c r="L192" s="153">
        <v>190.87</v>
      </c>
      <c r="M192" s="163">
        <f t="shared" si="46"/>
        <v>1.0512386772890976</v>
      </c>
      <c r="N192" s="153">
        <v>1792.2693000000029</v>
      </c>
      <c r="O192" s="152">
        <v>0</v>
      </c>
      <c r="P192" s="154">
        <v>0</v>
      </c>
      <c r="Q192" s="253">
        <v>0</v>
      </c>
      <c r="R192" s="152">
        <v>9.3900000000000148</v>
      </c>
      <c r="S192" s="154">
        <v>5.1238677289097541E-2</v>
      </c>
      <c r="T192" s="152" t="s">
        <v>724</v>
      </c>
      <c r="U192" s="152" t="s">
        <v>428</v>
      </c>
      <c r="V192" s="152"/>
      <c r="W192" s="158">
        <v>1</v>
      </c>
      <c r="X192" s="158" t="s">
        <v>492</v>
      </c>
    </row>
    <row r="193" spans="2:24">
      <c r="B193" s="844"/>
      <c r="C193" s="814"/>
      <c r="D193" s="161">
        <v>7</v>
      </c>
      <c r="E193" s="152" t="s">
        <v>495</v>
      </c>
      <c r="F193" s="153">
        <v>1710.6972999999944</v>
      </c>
      <c r="G193" s="152">
        <v>37.35</v>
      </c>
      <c r="H193" s="152">
        <v>37.659999999999997</v>
      </c>
      <c r="I193" s="162">
        <f t="shared" si="44"/>
        <v>1.0082998661311913</v>
      </c>
      <c r="J193" s="152">
        <v>2.16</v>
      </c>
      <c r="K193" s="162">
        <f t="shared" si="45"/>
        <v>5.7831325301204821E-2</v>
      </c>
      <c r="L193" s="153">
        <v>692.59</v>
      </c>
      <c r="M193" s="163">
        <f t="shared" si="46"/>
        <v>1.0661311914323961</v>
      </c>
      <c r="N193" s="153">
        <v>1710.6972999999944</v>
      </c>
      <c r="O193" s="152">
        <v>0</v>
      </c>
      <c r="P193" s="154">
        <v>0</v>
      </c>
      <c r="Q193" s="253">
        <v>0</v>
      </c>
      <c r="R193" s="152">
        <v>2.4699999999999918</v>
      </c>
      <c r="S193" s="154">
        <v>6.6131191432396028E-2</v>
      </c>
      <c r="T193" s="152" t="s">
        <v>724</v>
      </c>
      <c r="U193" s="152" t="s">
        <v>428</v>
      </c>
      <c r="V193" s="152"/>
      <c r="W193" s="158">
        <v>1</v>
      </c>
      <c r="X193" s="158" t="s">
        <v>289</v>
      </c>
    </row>
    <row r="194" spans="2:24">
      <c r="B194" s="844"/>
      <c r="C194" s="814"/>
      <c r="D194" s="161">
        <v>8</v>
      </c>
      <c r="E194" s="152" t="s">
        <v>502</v>
      </c>
      <c r="F194" s="153">
        <v>1544.6178000000029</v>
      </c>
      <c r="G194" s="152">
        <v>102.24</v>
      </c>
      <c r="H194" s="152">
        <v>104.86</v>
      </c>
      <c r="I194" s="162">
        <f t="shared" si="44"/>
        <v>1.0256259780907668</v>
      </c>
      <c r="J194" s="152">
        <v>2.2000000000000002</v>
      </c>
      <c r="K194" s="162">
        <f t="shared" si="45"/>
        <v>2.1517996870109548E-2</v>
      </c>
      <c r="L194" s="153">
        <v>426.69</v>
      </c>
      <c r="M194" s="163">
        <f t="shared" si="46"/>
        <v>1.0471439749608764</v>
      </c>
      <c r="N194" s="153">
        <v>2056.645800000003</v>
      </c>
      <c r="O194" s="152">
        <v>1.2</v>
      </c>
      <c r="P194" s="154">
        <v>1.1737089201877934E-2</v>
      </c>
      <c r="Q194" s="253">
        <v>512.02800000000002</v>
      </c>
      <c r="R194" s="152">
        <v>3.6200000000000072</v>
      </c>
      <c r="S194" s="154">
        <v>3.5406885758998509E-2</v>
      </c>
      <c r="T194" s="152" t="s">
        <v>724</v>
      </c>
      <c r="U194" s="152" t="s">
        <v>428</v>
      </c>
      <c r="V194" s="152"/>
      <c r="W194" s="158">
        <v>1</v>
      </c>
      <c r="X194" s="158" t="s">
        <v>501</v>
      </c>
    </row>
    <row r="195" spans="2:24">
      <c r="B195" s="844"/>
      <c r="C195" s="814"/>
      <c r="D195" s="161">
        <v>9</v>
      </c>
      <c r="E195" s="152" t="s">
        <v>584</v>
      </c>
      <c r="F195" s="153">
        <v>1444.74</v>
      </c>
      <c r="G195" s="152">
        <v>374.6</v>
      </c>
      <c r="H195" s="152">
        <v>357.6</v>
      </c>
      <c r="I195" s="162">
        <f t="shared" si="44"/>
        <v>0.95461825947677525</v>
      </c>
      <c r="J195" s="152">
        <v>39</v>
      </c>
      <c r="K195" s="162">
        <f t="shared" si="45"/>
        <v>0.10411105178857448</v>
      </c>
      <c r="L195" s="153">
        <v>65.67</v>
      </c>
      <c r="M195" s="163">
        <f t="shared" si="46"/>
        <v>1.0587293112653497</v>
      </c>
      <c r="N195" s="153">
        <v>1444.74</v>
      </c>
      <c r="O195" s="152">
        <v>0</v>
      </c>
      <c r="P195" s="154">
        <v>0</v>
      </c>
      <c r="Q195" s="253">
        <v>0</v>
      </c>
      <c r="R195" s="152">
        <v>22</v>
      </c>
      <c r="S195" s="154">
        <v>5.87293112653497E-2</v>
      </c>
      <c r="T195" s="152" t="s">
        <v>724</v>
      </c>
      <c r="U195" s="152" t="s">
        <v>428</v>
      </c>
      <c r="V195" s="152"/>
      <c r="W195" s="158">
        <v>1</v>
      </c>
      <c r="X195" s="158" t="s">
        <v>316</v>
      </c>
    </row>
    <row r="196" spans="2:24">
      <c r="B196" s="845"/>
      <c r="C196" s="815"/>
      <c r="D196" s="161">
        <v>10</v>
      </c>
      <c r="E196" s="152" t="s">
        <v>507</v>
      </c>
      <c r="F196" s="153">
        <v>1368.0147000000006</v>
      </c>
      <c r="G196" s="152">
        <v>3530.25</v>
      </c>
      <c r="H196" s="152">
        <v>3510.38</v>
      </c>
      <c r="I196" s="162">
        <f t="shared" si="44"/>
        <v>0.99437150343460101</v>
      </c>
      <c r="J196" s="152">
        <v>54.6</v>
      </c>
      <c r="K196" s="162">
        <f t="shared" si="45"/>
        <v>1.5466326747397494E-2</v>
      </c>
      <c r="L196" s="153">
        <v>39.39</v>
      </c>
      <c r="M196" s="163">
        <f t="shared" si="46"/>
        <v>1.0098378301819984</v>
      </c>
      <c r="N196" s="153">
        <v>1368.0147000000006</v>
      </c>
      <c r="O196" s="152">
        <v>0</v>
      </c>
      <c r="P196" s="154">
        <v>0</v>
      </c>
      <c r="Q196" s="253">
        <v>0</v>
      </c>
      <c r="R196" s="152">
        <v>34.730000000000018</v>
      </c>
      <c r="S196" s="154">
        <v>9.8378301819984464E-3</v>
      </c>
      <c r="T196" s="152" t="s">
        <v>724</v>
      </c>
      <c r="U196" s="152" t="s">
        <v>487</v>
      </c>
      <c r="V196" s="152" t="s">
        <v>725</v>
      </c>
      <c r="W196" s="158">
        <v>1</v>
      </c>
      <c r="X196" s="158" t="s">
        <v>467</v>
      </c>
    </row>
    <row r="197" spans="2:24">
      <c r="B197" s="810">
        <f t="shared" ref="B197" si="59">B187+1</f>
        <v>45949</v>
      </c>
      <c r="C197" s="813" t="str">
        <f t="shared" ref="C197" si="60">CHOOSE(WEEKDAY(B197,2),"一","二","三","四","五","六","日")</f>
        <v>日</v>
      </c>
      <c r="D197" s="161">
        <v>1</v>
      </c>
      <c r="E197" s="152" t="s">
        <v>584</v>
      </c>
      <c r="F197" s="153">
        <v>2946.6129000000005</v>
      </c>
      <c r="G197" s="152">
        <v>463.13</v>
      </c>
      <c r="H197" s="152">
        <v>449.5</v>
      </c>
      <c r="I197" s="162">
        <f t="shared" si="44"/>
        <v>0.97056981840951784</v>
      </c>
      <c r="J197" s="152">
        <v>58.5</v>
      </c>
      <c r="K197" s="162">
        <f t="shared" si="45"/>
        <v>0.12631442575518753</v>
      </c>
      <c r="L197" s="153">
        <v>65.67</v>
      </c>
      <c r="M197" s="163">
        <f t="shared" si="46"/>
        <v>1.0968842441647053</v>
      </c>
      <c r="N197" s="153">
        <v>2946.6129000000005</v>
      </c>
      <c r="O197" s="152">
        <v>0</v>
      </c>
      <c r="P197" s="154">
        <v>0</v>
      </c>
      <c r="Q197" s="253">
        <v>0</v>
      </c>
      <c r="R197" s="152">
        <v>44.870000000000005</v>
      </c>
      <c r="S197" s="154">
        <v>9.6884244164705383E-2</v>
      </c>
      <c r="T197" s="152" t="s">
        <v>724</v>
      </c>
      <c r="U197" s="152" t="s">
        <v>428</v>
      </c>
      <c r="V197" s="152"/>
      <c r="W197" s="158">
        <v>1</v>
      </c>
      <c r="X197" s="158" t="s">
        <v>316</v>
      </c>
    </row>
    <row r="198" spans="2:24">
      <c r="B198" s="844"/>
      <c r="C198" s="814"/>
      <c r="D198" s="161">
        <v>2</v>
      </c>
      <c r="E198" s="152" t="s">
        <v>505</v>
      </c>
      <c r="F198" s="153">
        <v>2713.8943999999938</v>
      </c>
      <c r="G198" s="152">
        <v>193.11</v>
      </c>
      <c r="H198" s="152">
        <v>192.56</v>
      </c>
      <c r="I198" s="162">
        <f t="shared" si="44"/>
        <v>0.99715188234684893</v>
      </c>
      <c r="J198" s="152">
        <v>5.03</v>
      </c>
      <c r="K198" s="162">
        <f t="shared" si="45"/>
        <v>2.6047330536999636E-2</v>
      </c>
      <c r="L198" s="153">
        <v>605.78</v>
      </c>
      <c r="M198" s="163">
        <f t="shared" si="46"/>
        <v>1.0231992128838485</v>
      </c>
      <c r="N198" s="153">
        <v>2713.8943999999938</v>
      </c>
      <c r="O198" s="152">
        <v>0</v>
      </c>
      <c r="P198" s="154">
        <v>0</v>
      </c>
      <c r="Q198" s="253">
        <v>0</v>
      </c>
      <c r="R198" s="152">
        <v>4.4799999999999898</v>
      </c>
      <c r="S198" s="154">
        <v>2.3199212883848529E-2</v>
      </c>
      <c r="T198" s="152" t="s">
        <v>724</v>
      </c>
      <c r="U198" s="152" t="s">
        <v>487</v>
      </c>
      <c r="V198" s="152" t="s">
        <v>725</v>
      </c>
      <c r="W198" s="158">
        <v>1</v>
      </c>
      <c r="X198" s="158" t="s">
        <v>272</v>
      </c>
    </row>
    <row r="199" spans="2:24">
      <c r="B199" s="844"/>
      <c r="C199" s="814"/>
      <c r="D199" s="161">
        <v>3</v>
      </c>
      <c r="E199" s="152" t="s">
        <v>730</v>
      </c>
      <c r="F199" s="153">
        <v>2582.9159999999965</v>
      </c>
      <c r="G199" s="152">
        <v>199.73</v>
      </c>
      <c r="H199" s="152">
        <v>203.73</v>
      </c>
      <c r="I199" s="162">
        <f t="shared" si="44"/>
        <v>1.0200270364992741</v>
      </c>
      <c r="J199" s="152">
        <v>5.7</v>
      </c>
      <c r="K199" s="162">
        <f t="shared" si="45"/>
        <v>2.8538527011465482E-2</v>
      </c>
      <c r="L199" s="153">
        <v>266.27999999999997</v>
      </c>
      <c r="M199" s="163">
        <f t="shared" si="46"/>
        <v>1.0485655635107394</v>
      </c>
      <c r="N199" s="153">
        <v>2582.9159999999965</v>
      </c>
      <c r="O199" s="152">
        <v>0</v>
      </c>
      <c r="P199" s="154">
        <v>0</v>
      </c>
      <c r="Q199" s="253">
        <v>0</v>
      </c>
      <c r="R199" s="152">
        <v>9.6999999999999886</v>
      </c>
      <c r="S199" s="154">
        <v>4.8565563510739443E-2</v>
      </c>
      <c r="T199" s="152" t="s">
        <v>724</v>
      </c>
      <c r="U199" s="152" t="s">
        <v>428</v>
      </c>
      <c r="V199" s="152"/>
      <c r="W199" s="158">
        <v>1</v>
      </c>
      <c r="X199" s="158" t="s">
        <v>731</v>
      </c>
    </row>
    <row r="200" spans="2:24">
      <c r="B200" s="844"/>
      <c r="C200" s="814"/>
      <c r="D200" s="161">
        <v>4</v>
      </c>
      <c r="E200" s="152" t="s">
        <v>495</v>
      </c>
      <c r="F200" s="153">
        <v>2527.9534999999992</v>
      </c>
      <c r="G200" s="152">
        <v>51.97</v>
      </c>
      <c r="H200" s="152">
        <v>50.22</v>
      </c>
      <c r="I200" s="162">
        <f t="shared" ref="I200:I263" si="61">H200/G200</f>
        <v>0.96632672695786026</v>
      </c>
      <c r="J200" s="152">
        <v>5.4</v>
      </c>
      <c r="K200" s="162">
        <f t="shared" ref="K200:K263" si="62">J200/G200</f>
        <v>0.10390609967288822</v>
      </c>
      <c r="L200" s="153">
        <v>692.59</v>
      </c>
      <c r="M200" s="163">
        <f t="shared" ref="M200:M263" si="63">(H200+J200)/G200</f>
        <v>1.0702328266307486</v>
      </c>
      <c r="N200" s="153">
        <v>2527.9534999999992</v>
      </c>
      <c r="O200" s="152">
        <v>0</v>
      </c>
      <c r="P200" s="154">
        <v>0</v>
      </c>
      <c r="Q200" s="253">
        <v>0</v>
      </c>
      <c r="R200" s="152">
        <v>3.6499999999999986</v>
      </c>
      <c r="S200" s="154">
        <v>7.0232826630748479E-2</v>
      </c>
      <c r="T200" s="152" t="s">
        <v>724</v>
      </c>
      <c r="U200" s="152" t="s">
        <v>428</v>
      </c>
      <c r="V200" s="152"/>
      <c r="W200" s="158">
        <v>1</v>
      </c>
      <c r="X200" s="158" t="s">
        <v>289</v>
      </c>
    </row>
    <row r="201" spans="2:24">
      <c r="B201" s="844"/>
      <c r="C201" s="814"/>
      <c r="D201" s="161">
        <v>5</v>
      </c>
      <c r="E201" s="152" t="s">
        <v>502</v>
      </c>
      <c r="F201" s="153">
        <v>2504.670300000002</v>
      </c>
      <c r="G201" s="152">
        <v>131.58000000000001</v>
      </c>
      <c r="H201" s="152">
        <v>133.05000000000001</v>
      </c>
      <c r="I201" s="162">
        <f t="shared" si="61"/>
        <v>1.011171910624715</v>
      </c>
      <c r="J201" s="152">
        <v>4.4000000000000004</v>
      </c>
      <c r="K201" s="162">
        <f t="shared" si="62"/>
        <v>3.343973248214014E-2</v>
      </c>
      <c r="L201" s="153">
        <v>426.69</v>
      </c>
      <c r="M201" s="163">
        <f t="shared" si="63"/>
        <v>1.0446116431068553</v>
      </c>
      <c r="N201" s="153">
        <v>2504.670300000002</v>
      </c>
      <c r="O201" s="152">
        <v>0</v>
      </c>
      <c r="P201" s="154">
        <v>0</v>
      </c>
      <c r="Q201" s="253">
        <v>0</v>
      </c>
      <c r="R201" s="152">
        <v>5.8700000000000045</v>
      </c>
      <c r="S201" s="154">
        <v>4.4611643106855177E-2</v>
      </c>
      <c r="T201" s="152" t="s">
        <v>724</v>
      </c>
      <c r="U201" s="152" t="s">
        <v>428</v>
      </c>
      <c r="V201" s="152"/>
      <c r="W201" s="158">
        <v>1</v>
      </c>
      <c r="X201" s="158" t="s">
        <v>501</v>
      </c>
    </row>
    <row r="202" spans="2:24">
      <c r="B202" s="844"/>
      <c r="C202" s="814"/>
      <c r="D202" s="161">
        <v>6</v>
      </c>
      <c r="E202" s="152" t="s">
        <v>497</v>
      </c>
      <c r="F202" s="153">
        <v>2414.7419000000018</v>
      </c>
      <c r="G202" s="152">
        <v>91.17</v>
      </c>
      <c r="H202" s="152">
        <v>90.79</v>
      </c>
      <c r="I202" s="162">
        <f t="shared" si="61"/>
        <v>0.99583196226829007</v>
      </c>
      <c r="J202" s="152">
        <v>6.25</v>
      </c>
      <c r="K202" s="162">
        <f t="shared" si="62"/>
        <v>6.855325216628276E-2</v>
      </c>
      <c r="L202" s="153">
        <v>411.37</v>
      </c>
      <c r="M202" s="163">
        <f t="shared" si="63"/>
        <v>1.0643852144345729</v>
      </c>
      <c r="N202" s="153">
        <v>2414.7419000000018</v>
      </c>
      <c r="O202" s="152">
        <v>0</v>
      </c>
      <c r="P202" s="154">
        <v>0</v>
      </c>
      <c r="Q202" s="253">
        <v>0</v>
      </c>
      <c r="R202" s="152">
        <v>5.8700000000000045</v>
      </c>
      <c r="S202" s="154">
        <v>6.4385214434572818E-2</v>
      </c>
      <c r="T202" s="152" t="s">
        <v>724</v>
      </c>
      <c r="U202" s="152" t="s">
        <v>428</v>
      </c>
      <c r="V202" s="152"/>
      <c r="W202" s="158">
        <v>1</v>
      </c>
      <c r="X202" s="158" t="s">
        <v>292</v>
      </c>
    </row>
    <row r="203" spans="2:24">
      <c r="B203" s="844"/>
      <c r="C203" s="814"/>
      <c r="D203" s="161">
        <v>7</v>
      </c>
      <c r="E203" s="152" t="s">
        <v>499</v>
      </c>
      <c r="F203" s="153">
        <v>2380.3268999999959</v>
      </c>
      <c r="G203" s="152">
        <v>961.88</v>
      </c>
      <c r="H203" s="152">
        <v>941.28</v>
      </c>
      <c r="I203" s="162">
        <f t="shared" si="61"/>
        <v>0.97858360710275705</v>
      </c>
      <c r="J203" s="152">
        <v>45.77</v>
      </c>
      <c r="K203" s="162">
        <f t="shared" si="62"/>
        <v>4.7583898199359591E-2</v>
      </c>
      <c r="L203" s="153">
        <v>94.57</v>
      </c>
      <c r="M203" s="163">
        <f t="shared" si="63"/>
        <v>1.0261675053021166</v>
      </c>
      <c r="N203" s="153">
        <v>2380.3268999999959</v>
      </c>
      <c r="O203" s="152">
        <v>0</v>
      </c>
      <c r="P203" s="154">
        <v>0</v>
      </c>
      <c r="Q203" s="253">
        <v>0</v>
      </c>
      <c r="R203" s="152">
        <v>25.169999999999959</v>
      </c>
      <c r="S203" s="154">
        <v>2.6167505302116645E-2</v>
      </c>
      <c r="T203" s="152" t="s">
        <v>724</v>
      </c>
      <c r="U203" s="152" t="s">
        <v>428</v>
      </c>
      <c r="V203" s="152"/>
      <c r="W203" s="158">
        <v>1</v>
      </c>
      <c r="X203" s="158" t="s">
        <v>316</v>
      </c>
    </row>
    <row r="204" spans="2:24">
      <c r="B204" s="844"/>
      <c r="C204" s="814"/>
      <c r="D204" s="161">
        <v>8</v>
      </c>
      <c r="E204" s="152" t="s">
        <v>746</v>
      </c>
      <c r="F204" s="153">
        <v>2066.0448000000056</v>
      </c>
      <c r="G204" s="152">
        <v>102.94</v>
      </c>
      <c r="H204" s="152">
        <v>103.18</v>
      </c>
      <c r="I204" s="162">
        <f t="shared" si="61"/>
        <v>1.0023314552166311</v>
      </c>
      <c r="J204" s="152">
        <v>5.4</v>
      </c>
      <c r="K204" s="162">
        <f t="shared" si="62"/>
        <v>5.245774237419857E-2</v>
      </c>
      <c r="L204" s="153">
        <v>366.32</v>
      </c>
      <c r="M204" s="163">
        <f t="shared" si="63"/>
        <v>1.0547891975908297</v>
      </c>
      <c r="N204" s="153">
        <v>2066.0448000000056</v>
      </c>
      <c r="O204" s="152">
        <v>0</v>
      </c>
      <c r="P204" s="154">
        <v>0</v>
      </c>
      <c r="Q204" s="253">
        <v>0</v>
      </c>
      <c r="R204" s="152">
        <v>5.6400000000000148</v>
      </c>
      <c r="S204" s="154">
        <v>5.4789197590829751E-2</v>
      </c>
      <c r="T204" s="152" t="s">
        <v>724</v>
      </c>
      <c r="U204" s="152" t="s">
        <v>428</v>
      </c>
      <c r="V204" s="152"/>
      <c r="W204" s="158">
        <v>1</v>
      </c>
      <c r="X204" s="158" t="s">
        <v>219</v>
      </c>
    </row>
    <row r="205" spans="2:24">
      <c r="B205" s="844"/>
      <c r="C205" s="814"/>
      <c r="D205" s="161">
        <v>9</v>
      </c>
      <c r="E205" s="152" t="s">
        <v>493</v>
      </c>
      <c r="F205" s="153">
        <v>1943.0566000000013</v>
      </c>
      <c r="G205" s="152">
        <v>234.68</v>
      </c>
      <c r="H205" s="152">
        <v>244.86</v>
      </c>
      <c r="I205" s="162">
        <f t="shared" si="61"/>
        <v>1.0433782171467532</v>
      </c>
      <c r="J205" s="152">
        <v>0</v>
      </c>
      <c r="K205" s="162">
        <f t="shared" si="62"/>
        <v>0</v>
      </c>
      <c r="L205" s="153">
        <v>190.87</v>
      </c>
      <c r="M205" s="163">
        <f t="shared" si="63"/>
        <v>1.0433782171467532</v>
      </c>
      <c r="N205" s="153">
        <v>1943.0566000000013</v>
      </c>
      <c r="O205" s="152">
        <v>0</v>
      </c>
      <c r="P205" s="154">
        <v>0</v>
      </c>
      <c r="Q205" s="253">
        <v>0</v>
      </c>
      <c r="R205" s="152">
        <v>10.180000000000007</v>
      </c>
      <c r="S205" s="154">
        <v>4.3378217146753051E-2</v>
      </c>
      <c r="T205" s="152" t="s">
        <v>724</v>
      </c>
      <c r="U205" s="152" t="s">
        <v>428</v>
      </c>
      <c r="V205" s="152"/>
      <c r="W205" s="158">
        <v>1</v>
      </c>
      <c r="X205" s="158" t="s">
        <v>492</v>
      </c>
    </row>
    <row r="206" spans="2:24">
      <c r="B206" s="845"/>
      <c r="C206" s="815"/>
      <c r="D206" s="161">
        <v>10</v>
      </c>
      <c r="E206" s="152" t="s">
        <v>507</v>
      </c>
      <c r="F206" s="153">
        <v>1836.7557000000043</v>
      </c>
      <c r="G206" s="152">
        <v>4242.87</v>
      </c>
      <c r="H206" s="152">
        <v>4220.2</v>
      </c>
      <c r="I206" s="162">
        <f t="shared" si="61"/>
        <v>0.99465691854805827</v>
      </c>
      <c r="J206" s="152">
        <v>69.3</v>
      </c>
      <c r="K206" s="162">
        <f t="shared" si="62"/>
        <v>1.6333283838533823E-2</v>
      </c>
      <c r="L206" s="153">
        <v>39.39</v>
      </c>
      <c r="M206" s="163">
        <f t="shared" si="63"/>
        <v>1.0109902023865922</v>
      </c>
      <c r="N206" s="153">
        <v>1836.7557000000043</v>
      </c>
      <c r="O206" s="152">
        <v>0</v>
      </c>
      <c r="P206" s="154">
        <v>0</v>
      </c>
      <c r="Q206" s="253">
        <v>0</v>
      </c>
      <c r="R206" s="152">
        <v>46.630000000000109</v>
      </c>
      <c r="S206" s="154">
        <v>1.099020238659212E-2</v>
      </c>
      <c r="T206" s="152" t="s">
        <v>724</v>
      </c>
      <c r="U206" s="152" t="s">
        <v>487</v>
      </c>
      <c r="V206" s="152" t="s">
        <v>725</v>
      </c>
      <c r="W206" s="158">
        <v>1</v>
      </c>
      <c r="X206" s="158" t="s">
        <v>467</v>
      </c>
    </row>
    <row r="207" spans="2:24">
      <c r="B207" s="810">
        <f t="shared" ref="B207" si="64">B197+1</f>
        <v>45950</v>
      </c>
      <c r="C207" s="813" t="str">
        <f t="shared" ref="C207" si="65">CHOOSE(WEEKDAY(B207,2),"一","二","三","四","五","六","日")</f>
        <v>一</v>
      </c>
      <c r="D207" s="161">
        <v>1</v>
      </c>
      <c r="E207" s="152" t="s">
        <v>479</v>
      </c>
      <c r="F207" s="153">
        <v>5869.1882999999925</v>
      </c>
      <c r="G207" s="152">
        <v>1017.97</v>
      </c>
      <c r="H207" s="152">
        <v>1015.76</v>
      </c>
      <c r="I207" s="162">
        <f t="shared" si="61"/>
        <v>0.99782901264280865</v>
      </c>
      <c r="J207" s="152">
        <v>42.02</v>
      </c>
      <c r="K207" s="162">
        <f t="shared" si="62"/>
        <v>4.127823020324764E-2</v>
      </c>
      <c r="L207" s="153">
        <v>147.43</v>
      </c>
      <c r="M207" s="163">
        <f t="shared" si="63"/>
        <v>1.0391072428460564</v>
      </c>
      <c r="N207" s="153">
        <v>5869.1882999999925</v>
      </c>
      <c r="O207" s="152">
        <v>0</v>
      </c>
      <c r="P207" s="154">
        <v>0</v>
      </c>
      <c r="Q207" s="253">
        <v>0</v>
      </c>
      <c r="R207" s="152">
        <v>39.809999999999945</v>
      </c>
      <c r="S207" s="154">
        <v>3.9107242846056316E-2</v>
      </c>
      <c r="T207" s="152" t="s">
        <v>724</v>
      </c>
      <c r="U207" s="152" t="s">
        <v>478</v>
      </c>
      <c r="V207" s="152" t="s">
        <v>678</v>
      </c>
      <c r="W207" s="158">
        <v>1</v>
      </c>
      <c r="X207" s="158" t="s">
        <v>467</v>
      </c>
    </row>
    <row r="208" spans="2:24">
      <c r="B208" s="844"/>
      <c r="C208" s="814"/>
      <c r="D208" s="161">
        <v>2</v>
      </c>
      <c r="E208" s="152" t="s">
        <v>569</v>
      </c>
      <c r="F208" s="153">
        <v>3501.0114000000017</v>
      </c>
      <c r="G208" s="152">
        <v>97.81</v>
      </c>
      <c r="H208" s="152">
        <v>96.76</v>
      </c>
      <c r="I208" s="162">
        <f t="shared" si="61"/>
        <v>0.98926490133933143</v>
      </c>
      <c r="J208" s="152">
        <v>10.56</v>
      </c>
      <c r="K208" s="162">
        <f t="shared" si="62"/>
        <v>0.1079644208158675</v>
      </c>
      <c r="L208" s="153">
        <v>368.14</v>
      </c>
      <c r="M208" s="163">
        <f t="shared" si="63"/>
        <v>1.097229322155199</v>
      </c>
      <c r="N208" s="153">
        <v>3501.0114000000017</v>
      </c>
      <c r="O208" s="152">
        <v>0</v>
      </c>
      <c r="P208" s="154">
        <v>0</v>
      </c>
      <c r="Q208" s="253">
        <v>0</v>
      </c>
      <c r="R208" s="152">
        <v>9.5100000000000051</v>
      </c>
      <c r="S208" s="154">
        <v>9.7229322155198902E-2</v>
      </c>
      <c r="T208" s="152" t="s">
        <v>724</v>
      </c>
      <c r="U208" s="152" t="s">
        <v>428</v>
      </c>
      <c r="V208" s="152"/>
      <c r="W208" s="158">
        <v>1</v>
      </c>
      <c r="X208" s="158" t="s">
        <v>308</v>
      </c>
    </row>
    <row r="209" spans="2:24">
      <c r="B209" s="844"/>
      <c r="C209" s="814"/>
      <c r="D209" s="161">
        <v>3</v>
      </c>
      <c r="E209" s="152" t="s">
        <v>499</v>
      </c>
      <c r="F209" s="153">
        <v>2289.5396999999925</v>
      </c>
      <c r="G209" s="152">
        <v>963.63</v>
      </c>
      <c r="H209" s="152">
        <v>950.18</v>
      </c>
      <c r="I209" s="162">
        <f t="shared" si="61"/>
        <v>0.9860423606570986</v>
      </c>
      <c r="J209" s="152">
        <v>37.659999999999997</v>
      </c>
      <c r="K209" s="162">
        <f t="shared" si="62"/>
        <v>3.9081390160123693E-2</v>
      </c>
      <c r="L209" s="153">
        <v>94.57</v>
      </c>
      <c r="M209" s="163">
        <f t="shared" si="63"/>
        <v>1.0251237508172224</v>
      </c>
      <c r="N209" s="153">
        <v>2289.5396999999925</v>
      </c>
      <c r="O209" s="152">
        <v>0</v>
      </c>
      <c r="P209" s="154">
        <v>0</v>
      </c>
      <c r="Q209" s="253">
        <v>0</v>
      </c>
      <c r="R209" s="152">
        <v>24.209999999999923</v>
      </c>
      <c r="S209" s="154">
        <v>2.5123750817222297E-2</v>
      </c>
      <c r="T209" s="152" t="s">
        <v>724</v>
      </c>
      <c r="U209" s="152" t="s">
        <v>428</v>
      </c>
      <c r="V209" s="152"/>
      <c r="W209" s="158">
        <v>1</v>
      </c>
      <c r="X209" s="158" t="s">
        <v>316</v>
      </c>
    </row>
    <row r="210" spans="2:24">
      <c r="B210" s="844"/>
      <c r="C210" s="814"/>
      <c r="D210" s="161">
        <v>4</v>
      </c>
      <c r="E210" s="152" t="s">
        <v>502</v>
      </c>
      <c r="F210" s="153">
        <v>2210.254200000003</v>
      </c>
      <c r="G210" s="152">
        <v>129.97999999999999</v>
      </c>
      <c r="H210" s="152">
        <v>127.16</v>
      </c>
      <c r="I210" s="162">
        <f t="shared" si="61"/>
        <v>0.97830435451607944</v>
      </c>
      <c r="J210" s="152">
        <v>8</v>
      </c>
      <c r="K210" s="162">
        <f t="shared" si="62"/>
        <v>6.1547930450838596E-2</v>
      </c>
      <c r="L210" s="153">
        <v>426.69</v>
      </c>
      <c r="M210" s="163">
        <f t="shared" si="63"/>
        <v>1.0398522849669181</v>
      </c>
      <c r="N210" s="153">
        <v>2210.254200000003</v>
      </c>
      <c r="O210" s="152">
        <v>0</v>
      </c>
      <c r="P210" s="154">
        <v>0</v>
      </c>
      <c r="Q210" s="253">
        <v>0</v>
      </c>
      <c r="R210" s="152">
        <v>5.1800000000000068</v>
      </c>
      <c r="S210" s="154">
        <v>3.985228496691804E-2</v>
      </c>
      <c r="T210" s="152" t="s">
        <v>724</v>
      </c>
      <c r="U210" s="152" t="s">
        <v>428</v>
      </c>
      <c r="V210" s="152"/>
      <c r="W210" s="158">
        <v>1</v>
      </c>
      <c r="X210" s="158" t="s">
        <v>501</v>
      </c>
    </row>
    <row r="211" spans="2:24">
      <c r="B211" s="844"/>
      <c r="C211" s="814"/>
      <c r="D211" s="161">
        <v>5</v>
      </c>
      <c r="E211" s="152" t="s">
        <v>684</v>
      </c>
      <c r="F211" s="153">
        <v>1681.2642000000003</v>
      </c>
      <c r="G211" s="152">
        <v>78.37</v>
      </c>
      <c r="H211" s="152">
        <v>78.7</v>
      </c>
      <c r="I211" s="162">
        <f t="shared" si="61"/>
        <v>1.004210794947046</v>
      </c>
      <c r="J211" s="152">
        <v>4.2</v>
      </c>
      <c r="K211" s="162">
        <f t="shared" si="62"/>
        <v>5.359193568967717E-2</v>
      </c>
      <c r="L211" s="153">
        <v>371.14</v>
      </c>
      <c r="M211" s="163">
        <f t="shared" si="63"/>
        <v>1.0578027306367233</v>
      </c>
      <c r="N211" s="153">
        <v>1681.2642000000003</v>
      </c>
      <c r="O211" s="152">
        <v>0</v>
      </c>
      <c r="P211" s="154">
        <v>0</v>
      </c>
      <c r="Q211" s="253">
        <v>0</v>
      </c>
      <c r="R211" s="152">
        <v>4.5300000000000011</v>
      </c>
      <c r="S211" s="154">
        <v>5.7802730636723247E-2</v>
      </c>
      <c r="T211" s="152" t="s">
        <v>724</v>
      </c>
      <c r="U211" s="152" t="s">
        <v>428</v>
      </c>
      <c r="V211" s="152"/>
      <c r="W211" s="158">
        <v>1</v>
      </c>
      <c r="X211" s="158" t="s">
        <v>467</v>
      </c>
    </row>
    <row r="212" spans="2:24">
      <c r="B212" s="844"/>
      <c r="C212" s="814"/>
      <c r="D212" s="161">
        <v>6</v>
      </c>
      <c r="E212" s="152" t="s">
        <v>507</v>
      </c>
      <c r="F212" s="153">
        <v>1663.4397000000008</v>
      </c>
      <c r="G212" s="152">
        <v>3295.77</v>
      </c>
      <c r="H212" s="152">
        <v>3274.4</v>
      </c>
      <c r="I212" s="162">
        <f t="shared" si="61"/>
        <v>0.99351593102674041</v>
      </c>
      <c r="J212" s="152">
        <v>63.6</v>
      </c>
      <c r="K212" s="162">
        <f t="shared" si="62"/>
        <v>1.9297463111806953E-2</v>
      </c>
      <c r="L212" s="153">
        <v>39.39</v>
      </c>
      <c r="M212" s="163">
        <f t="shared" si="63"/>
        <v>1.0128133941385473</v>
      </c>
      <c r="N212" s="153">
        <v>1663.4397000000008</v>
      </c>
      <c r="O212" s="152">
        <v>0</v>
      </c>
      <c r="P212" s="154">
        <v>0</v>
      </c>
      <c r="Q212" s="253">
        <v>0</v>
      </c>
      <c r="R212" s="152">
        <v>42.230000000000018</v>
      </c>
      <c r="S212" s="154">
        <v>1.2813394138547296E-2</v>
      </c>
      <c r="T212" s="152" t="s">
        <v>724</v>
      </c>
      <c r="U212" s="152" t="s">
        <v>487</v>
      </c>
      <c r="V212" s="152" t="s">
        <v>725</v>
      </c>
      <c r="W212" s="158">
        <v>1</v>
      </c>
      <c r="X212" s="158" t="s">
        <v>467</v>
      </c>
    </row>
    <row r="213" spans="2:24">
      <c r="B213" s="844"/>
      <c r="C213" s="814"/>
      <c r="D213" s="161">
        <v>7</v>
      </c>
      <c r="E213" s="152" t="s">
        <v>505</v>
      </c>
      <c r="F213" s="153">
        <v>1629.5481999999986</v>
      </c>
      <c r="G213" s="152">
        <v>200.68</v>
      </c>
      <c r="H213" s="152">
        <v>201</v>
      </c>
      <c r="I213" s="162">
        <f t="shared" si="61"/>
        <v>1.0015945784333267</v>
      </c>
      <c r="J213" s="152">
        <v>2.37</v>
      </c>
      <c r="K213" s="162">
        <f t="shared" si="62"/>
        <v>1.1809846521825793E-2</v>
      </c>
      <c r="L213" s="153">
        <v>605.78</v>
      </c>
      <c r="M213" s="163">
        <f t="shared" si="63"/>
        <v>1.0134044249551524</v>
      </c>
      <c r="N213" s="153">
        <v>1629.5481999999986</v>
      </c>
      <c r="O213" s="152">
        <v>0</v>
      </c>
      <c r="P213" s="154">
        <v>0</v>
      </c>
      <c r="Q213" s="253">
        <v>0</v>
      </c>
      <c r="R213" s="152">
        <v>2.6899999999999977</v>
      </c>
      <c r="S213" s="154">
        <v>1.3404424955152469E-2</v>
      </c>
      <c r="T213" s="152" t="s">
        <v>724</v>
      </c>
      <c r="U213" s="152" t="s">
        <v>487</v>
      </c>
      <c r="V213" s="152" t="s">
        <v>725</v>
      </c>
      <c r="W213" s="158">
        <v>1</v>
      </c>
      <c r="X213" s="158" t="s">
        <v>272</v>
      </c>
    </row>
    <row r="214" spans="2:24">
      <c r="B214" s="844"/>
      <c r="C214" s="814"/>
      <c r="D214" s="161">
        <v>8</v>
      </c>
      <c r="E214" s="152" t="s">
        <v>493</v>
      </c>
      <c r="F214" s="153">
        <v>1618.5776000000035</v>
      </c>
      <c r="G214" s="152">
        <v>231.22</v>
      </c>
      <c r="H214" s="152">
        <v>231.3</v>
      </c>
      <c r="I214" s="162">
        <f t="shared" si="61"/>
        <v>1.0003459908312431</v>
      </c>
      <c r="J214" s="152">
        <v>8.4</v>
      </c>
      <c r="K214" s="162">
        <f t="shared" si="62"/>
        <v>3.6329037280512066E-2</v>
      </c>
      <c r="L214" s="153">
        <v>190.87</v>
      </c>
      <c r="M214" s="163">
        <f t="shared" si="63"/>
        <v>1.0366750281117552</v>
      </c>
      <c r="N214" s="153">
        <v>1618.5776000000035</v>
      </c>
      <c r="O214" s="152">
        <v>0</v>
      </c>
      <c r="P214" s="154">
        <v>0</v>
      </c>
      <c r="Q214" s="253">
        <v>0</v>
      </c>
      <c r="R214" s="152">
        <v>8.4800000000000182</v>
      </c>
      <c r="S214" s="154">
        <v>3.6675028111755117E-2</v>
      </c>
      <c r="T214" s="152" t="s">
        <v>724</v>
      </c>
      <c r="U214" s="152" t="s">
        <v>428</v>
      </c>
      <c r="V214" s="152"/>
      <c r="W214" s="158">
        <v>1</v>
      </c>
      <c r="X214" s="158" t="s">
        <v>492</v>
      </c>
    </row>
    <row r="215" spans="2:24">
      <c r="B215" s="844"/>
      <c r="C215" s="814"/>
      <c r="D215" s="161">
        <v>9</v>
      </c>
      <c r="E215" s="152" t="s">
        <v>584</v>
      </c>
      <c r="F215" s="153">
        <v>1610.8850999999981</v>
      </c>
      <c r="G215" s="152">
        <v>463.97</v>
      </c>
      <c r="H215" s="152">
        <v>436.5</v>
      </c>
      <c r="I215" s="162">
        <f t="shared" si="61"/>
        <v>0.94079358579218475</v>
      </c>
      <c r="J215" s="152">
        <v>52</v>
      </c>
      <c r="K215" s="162">
        <f t="shared" si="62"/>
        <v>0.11207621182404034</v>
      </c>
      <c r="L215" s="153">
        <v>65.67</v>
      </c>
      <c r="M215" s="163">
        <f t="shared" si="63"/>
        <v>1.0528697976162251</v>
      </c>
      <c r="N215" s="153">
        <v>1610.8850999999981</v>
      </c>
      <c r="O215" s="152">
        <v>0</v>
      </c>
      <c r="P215" s="154">
        <v>0</v>
      </c>
      <c r="Q215" s="253">
        <v>0</v>
      </c>
      <c r="R215" s="152">
        <v>24.529999999999973</v>
      </c>
      <c r="S215" s="154">
        <v>5.2869797616225123E-2</v>
      </c>
      <c r="T215" s="152" t="s">
        <v>724</v>
      </c>
      <c r="U215" s="152" t="s">
        <v>428</v>
      </c>
      <c r="V215" s="152"/>
      <c r="W215" s="158">
        <v>1</v>
      </c>
      <c r="X215" s="158" t="s">
        <v>316</v>
      </c>
    </row>
    <row r="216" spans="2:24">
      <c r="B216" s="845"/>
      <c r="C216" s="815"/>
      <c r="D216" s="161">
        <v>10</v>
      </c>
      <c r="E216" s="152" t="s">
        <v>709</v>
      </c>
      <c r="F216" s="153">
        <v>1504.5912000000033</v>
      </c>
      <c r="G216" s="152">
        <v>234.48</v>
      </c>
      <c r="H216" s="152">
        <v>232.8</v>
      </c>
      <c r="I216" s="162">
        <f t="shared" si="61"/>
        <v>0.99283520982599804</v>
      </c>
      <c r="J216" s="152">
        <v>16.8</v>
      </c>
      <c r="K216" s="162">
        <f t="shared" si="62"/>
        <v>7.1647901740020475E-2</v>
      </c>
      <c r="L216" s="153">
        <v>99.51</v>
      </c>
      <c r="M216" s="163">
        <f t="shared" si="63"/>
        <v>1.0644831115660185</v>
      </c>
      <c r="N216" s="153">
        <v>1504.5912000000033</v>
      </c>
      <c r="O216" s="152">
        <v>0</v>
      </c>
      <c r="P216" s="154">
        <v>0</v>
      </c>
      <c r="Q216" s="253">
        <v>0</v>
      </c>
      <c r="R216" s="152">
        <v>15.120000000000033</v>
      </c>
      <c r="S216" s="154">
        <v>6.4483111566018561E-2</v>
      </c>
      <c r="T216" s="152" t="s">
        <v>724</v>
      </c>
      <c r="U216" s="152" t="s">
        <v>428</v>
      </c>
      <c r="V216" s="152"/>
      <c r="W216" s="158">
        <v>1</v>
      </c>
      <c r="X216" s="158" t="s">
        <v>287</v>
      </c>
    </row>
    <row r="217" spans="2:24">
      <c r="B217" s="810">
        <f t="shared" ref="B217" si="66">B207+1</f>
        <v>45951</v>
      </c>
      <c r="C217" s="813" t="str">
        <f t="shared" ref="C217" si="67">CHOOSE(WEEKDAY(B217,2),"一","二","三","四","五","六","日")</f>
        <v>二</v>
      </c>
      <c r="D217" s="161">
        <v>1</v>
      </c>
      <c r="E217" s="152" t="s">
        <v>497</v>
      </c>
      <c r="F217" s="153">
        <v>3274.5052000000032</v>
      </c>
      <c r="G217" s="152">
        <v>83.85</v>
      </c>
      <c r="H217" s="152">
        <v>84.31</v>
      </c>
      <c r="I217" s="162">
        <f t="shared" si="61"/>
        <v>1.0054859868813357</v>
      </c>
      <c r="J217" s="152">
        <v>7.5</v>
      </c>
      <c r="K217" s="162">
        <f t="shared" si="62"/>
        <v>8.9445438282647588E-2</v>
      </c>
      <c r="L217" s="153">
        <v>411.37</v>
      </c>
      <c r="M217" s="163">
        <f t="shared" si="63"/>
        <v>1.0949314251639835</v>
      </c>
      <c r="N217" s="153">
        <v>3274.5052000000032</v>
      </c>
      <c r="O217" s="152">
        <v>0</v>
      </c>
      <c r="P217" s="154">
        <v>0</v>
      </c>
      <c r="Q217" s="253">
        <v>0</v>
      </c>
      <c r="R217" s="152">
        <v>7.960000000000008</v>
      </c>
      <c r="S217" s="154">
        <v>9.493142516398341E-2</v>
      </c>
      <c r="T217" s="152" t="s">
        <v>724</v>
      </c>
      <c r="U217" s="152" t="s">
        <v>428</v>
      </c>
      <c r="V217" s="152"/>
      <c r="W217" s="158">
        <v>1</v>
      </c>
      <c r="X217" s="158" t="s">
        <v>292</v>
      </c>
    </row>
    <row r="218" spans="2:24">
      <c r="B218" s="844"/>
      <c r="C218" s="814"/>
      <c r="D218" s="161">
        <v>2</v>
      </c>
      <c r="E218" s="152" t="s">
        <v>505</v>
      </c>
      <c r="F218" s="153">
        <v>2677.5476000000094</v>
      </c>
      <c r="G218" s="152">
        <v>202.66</v>
      </c>
      <c r="H218" s="152">
        <v>202.78</v>
      </c>
      <c r="I218" s="162">
        <f t="shared" si="61"/>
        <v>1.0005921247409455</v>
      </c>
      <c r="J218" s="152">
        <v>4.3</v>
      </c>
      <c r="K218" s="162">
        <f t="shared" si="62"/>
        <v>2.1217803217211093E-2</v>
      </c>
      <c r="L218" s="153">
        <v>605.78</v>
      </c>
      <c r="M218" s="163">
        <f t="shared" si="63"/>
        <v>1.0218099279581565</v>
      </c>
      <c r="N218" s="153">
        <v>2677.5476000000094</v>
      </c>
      <c r="O218" s="152">
        <v>0</v>
      </c>
      <c r="P218" s="154">
        <v>0</v>
      </c>
      <c r="Q218" s="253">
        <v>0</v>
      </c>
      <c r="R218" s="152">
        <v>4.4200000000000159</v>
      </c>
      <c r="S218" s="154">
        <v>2.1809927958156596E-2</v>
      </c>
      <c r="T218" s="152" t="s">
        <v>724</v>
      </c>
      <c r="U218" s="152" t="s">
        <v>487</v>
      </c>
      <c r="V218" s="152" t="s">
        <v>725</v>
      </c>
      <c r="W218" s="158">
        <v>1</v>
      </c>
      <c r="X218" s="158" t="s">
        <v>272</v>
      </c>
    </row>
    <row r="219" spans="2:24">
      <c r="B219" s="844"/>
      <c r="C219" s="814"/>
      <c r="D219" s="161">
        <v>3</v>
      </c>
      <c r="E219" s="152" t="s">
        <v>493</v>
      </c>
      <c r="F219" s="153">
        <v>2504.2144000000008</v>
      </c>
      <c r="G219" s="152">
        <v>223.12</v>
      </c>
      <c r="H219" s="152">
        <v>222.24</v>
      </c>
      <c r="I219" s="162">
        <f t="shared" si="61"/>
        <v>0.99605593402653281</v>
      </c>
      <c r="J219" s="152">
        <v>14</v>
      </c>
      <c r="K219" s="162">
        <f t="shared" si="62"/>
        <v>6.2746504123341693E-2</v>
      </c>
      <c r="L219" s="153">
        <v>190.87</v>
      </c>
      <c r="M219" s="163">
        <f t="shared" si="63"/>
        <v>1.0588024381498746</v>
      </c>
      <c r="N219" s="153">
        <v>2504.2144000000008</v>
      </c>
      <c r="O219" s="152">
        <v>0</v>
      </c>
      <c r="P219" s="154">
        <v>0</v>
      </c>
      <c r="Q219" s="253">
        <v>0</v>
      </c>
      <c r="R219" s="152">
        <v>13.120000000000005</v>
      </c>
      <c r="S219" s="154">
        <v>5.8802438149874528E-2</v>
      </c>
      <c r="T219" s="152" t="s">
        <v>724</v>
      </c>
      <c r="U219" s="152" t="s">
        <v>428</v>
      </c>
      <c r="V219" s="152"/>
      <c r="W219" s="158">
        <v>1</v>
      </c>
      <c r="X219" s="158" t="s">
        <v>492</v>
      </c>
    </row>
    <row r="220" spans="2:24">
      <c r="B220" s="844"/>
      <c r="C220" s="814"/>
      <c r="D220" s="161">
        <v>4</v>
      </c>
      <c r="E220" s="152" t="s">
        <v>483</v>
      </c>
      <c r="F220" s="153">
        <v>2077.4399999999987</v>
      </c>
      <c r="G220" s="152">
        <v>133.36000000000001</v>
      </c>
      <c r="H220" s="152">
        <v>125.8</v>
      </c>
      <c r="I220" s="162">
        <f t="shared" si="61"/>
        <v>0.94331133773245335</v>
      </c>
      <c r="J220" s="152">
        <v>29.2</v>
      </c>
      <c r="K220" s="162">
        <f t="shared" si="62"/>
        <v>0.21895620875824831</v>
      </c>
      <c r="L220" s="153">
        <v>96</v>
      </c>
      <c r="M220" s="163">
        <f t="shared" si="63"/>
        <v>1.1622675464907017</v>
      </c>
      <c r="N220" s="153">
        <v>2077.4399999999987</v>
      </c>
      <c r="O220" s="152">
        <v>0</v>
      </c>
      <c r="P220" s="154">
        <v>0</v>
      </c>
      <c r="Q220" s="253">
        <v>0</v>
      </c>
      <c r="R220" s="152">
        <v>21.639999999999986</v>
      </c>
      <c r="S220" s="154">
        <v>0.16226754649070174</v>
      </c>
      <c r="T220" s="152" t="s">
        <v>724</v>
      </c>
      <c r="U220" s="152" t="s">
        <v>428</v>
      </c>
      <c r="V220" s="152"/>
      <c r="W220" s="158">
        <v>1</v>
      </c>
      <c r="X220" s="158" t="s">
        <v>306</v>
      </c>
    </row>
    <row r="221" spans="2:24">
      <c r="B221" s="844"/>
      <c r="C221" s="814"/>
      <c r="D221" s="161">
        <v>5</v>
      </c>
      <c r="E221" s="152" t="s">
        <v>495</v>
      </c>
      <c r="F221" s="153">
        <v>2015.4369000000027</v>
      </c>
      <c r="G221" s="152">
        <v>51.79</v>
      </c>
      <c r="H221" s="152">
        <v>50.2</v>
      </c>
      <c r="I221" s="162">
        <f t="shared" si="61"/>
        <v>0.96929909248889756</v>
      </c>
      <c r="J221" s="152">
        <v>4.5</v>
      </c>
      <c r="K221" s="162">
        <f t="shared" si="62"/>
        <v>8.6889360880478855E-2</v>
      </c>
      <c r="L221" s="153">
        <v>692.59</v>
      </c>
      <c r="M221" s="163">
        <f t="shared" si="63"/>
        <v>1.0561884533693764</v>
      </c>
      <c r="N221" s="153">
        <v>2015.4369000000027</v>
      </c>
      <c r="O221" s="152">
        <v>0</v>
      </c>
      <c r="P221" s="154">
        <v>0</v>
      </c>
      <c r="Q221" s="253">
        <v>0</v>
      </c>
      <c r="R221" s="152">
        <v>2.9100000000000037</v>
      </c>
      <c r="S221" s="154">
        <v>5.6188453369376397E-2</v>
      </c>
      <c r="T221" s="152" t="s">
        <v>724</v>
      </c>
      <c r="U221" s="152" t="s">
        <v>428</v>
      </c>
      <c r="V221" s="152"/>
      <c r="W221" s="158">
        <v>1</v>
      </c>
      <c r="X221" s="158" t="s">
        <v>289</v>
      </c>
    </row>
    <row r="222" spans="2:24">
      <c r="B222" s="844"/>
      <c r="C222" s="814"/>
      <c r="D222" s="161">
        <v>6</v>
      </c>
      <c r="E222" s="152" t="s">
        <v>584</v>
      </c>
      <c r="F222" s="153">
        <v>2002.2783000000006</v>
      </c>
      <c r="G222" s="152">
        <v>548.66</v>
      </c>
      <c r="H222" s="152">
        <v>533.65</v>
      </c>
      <c r="I222" s="162">
        <f t="shared" si="61"/>
        <v>0.97264243793970762</v>
      </c>
      <c r="J222" s="152">
        <v>45.5</v>
      </c>
      <c r="K222" s="162">
        <f t="shared" si="62"/>
        <v>8.2929318703750962E-2</v>
      </c>
      <c r="L222" s="153">
        <v>65.67</v>
      </c>
      <c r="M222" s="163">
        <f t="shared" si="63"/>
        <v>1.0555717566434586</v>
      </c>
      <c r="N222" s="153">
        <v>2002.2783000000006</v>
      </c>
      <c r="O222" s="152">
        <v>0</v>
      </c>
      <c r="P222" s="154">
        <v>0</v>
      </c>
      <c r="Q222" s="253">
        <v>0</v>
      </c>
      <c r="R222" s="152">
        <v>30.490000000000009</v>
      </c>
      <c r="S222" s="154">
        <v>5.5571756643458627E-2</v>
      </c>
      <c r="T222" s="152" t="s">
        <v>724</v>
      </c>
      <c r="U222" s="152" t="s">
        <v>428</v>
      </c>
      <c r="V222" s="152"/>
      <c r="W222" s="158">
        <v>1</v>
      </c>
      <c r="X222" s="158" t="s">
        <v>316</v>
      </c>
    </row>
    <row r="223" spans="2:24">
      <c r="B223" s="844"/>
      <c r="C223" s="814"/>
      <c r="D223" s="161">
        <v>7</v>
      </c>
      <c r="E223" s="152" t="s">
        <v>567</v>
      </c>
      <c r="F223" s="153">
        <v>1943.61</v>
      </c>
      <c r="G223" s="152">
        <v>27.77</v>
      </c>
      <c r="H223" s="152">
        <v>28.06</v>
      </c>
      <c r="I223" s="162">
        <f t="shared" si="61"/>
        <v>1.0104429240187252</v>
      </c>
      <c r="J223" s="152">
        <v>2.8</v>
      </c>
      <c r="K223" s="162">
        <f t="shared" si="62"/>
        <v>0.10082823190493338</v>
      </c>
      <c r="L223" s="153">
        <v>629</v>
      </c>
      <c r="M223" s="163">
        <f t="shared" si="63"/>
        <v>1.1112711559236585</v>
      </c>
      <c r="N223" s="153">
        <v>1943.61</v>
      </c>
      <c r="O223" s="152">
        <v>0</v>
      </c>
      <c r="P223" s="154">
        <v>0</v>
      </c>
      <c r="Q223" s="253">
        <v>0</v>
      </c>
      <c r="R223" s="152">
        <v>3.09</v>
      </c>
      <c r="S223" s="154">
        <v>0.11127115592365862</v>
      </c>
      <c r="T223" s="152" t="s">
        <v>724</v>
      </c>
      <c r="U223" s="152" t="s">
        <v>428</v>
      </c>
      <c r="V223" s="152"/>
      <c r="W223" s="158">
        <v>1</v>
      </c>
      <c r="X223" s="158" t="s">
        <v>566</v>
      </c>
    </row>
    <row r="224" spans="2:24">
      <c r="B224" s="844"/>
      <c r="C224" s="814"/>
      <c r="D224" s="161">
        <v>8</v>
      </c>
      <c r="E224" s="152" t="s">
        <v>734</v>
      </c>
      <c r="F224" s="153">
        <v>1933.5126000000005</v>
      </c>
      <c r="G224" s="152">
        <v>109.33</v>
      </c>
      <c r="H224" s="152">
        <v>108.45</v>
      </c>
      <c r="I224" s="162">
        <f t="shared" si="61"/>
        <v>0.9919509741150645</v>
      </c>
      <c r="J224" s="152">
        <v>17.86</v>
      </c>
      <c r="K224" s="162">
        <f t="shared" si="62"/>
        <v>0.16335863898289582</v>
      </c>
      <c r="L224" s="153">
        <v>113.87</v>
      </c>
      <c r="M224" s="163">
        <f t="shared" si="63"/>
        <v>1.1553096130979603</v>
      </c>
      <c r="N224" s="153">
        <v>1933.5126000000005</v>
      </c>
      <c r="O224" s="152">
        <v>0</v>
      </c>
      <c r="P224" s="154">
        <v>0</v>
      </c>
      <c r="Q224" s="253">
        <v>0</v>
      </c>
      <c r="R224" s="152">
        <v>16.980000000000004</v>
      </c>
      <c r="S224" s="154">
        <v>0.15530961309796035</v>
      </c>
      <c r="T224" s="152" t="s">
        <v>724</v>
      </c>
      <c r="U224" s="152" t="s">
        <v>428</v>
      </c>
      <c r="V224" s="152"/>
      <c r="W224" s="158">
        <v>1</v>
      </c>
      <c r="X224" s="158" t="s">
        <v>289</v>
      </c>
    </row>
    <row r="225" spans="2:24">
      <c r="B225" s="844"/>
      <c r="C225" s="814"/>
      <c r="D225" s="161">
        <v>9</v>
      </c>
      <c r="E225" s="152" t="s">
        <v>587</v>
      </c>
      <c r="F225" s="153">
        <v>1648.8985000000009</v>
      </c>
      <c r="G225" s="152">
        <v>295.44</v>
      </c>
      <c r="H225" s="152">
        <v>290.2</v>
      </c>
      <c r="I225" s="162">
        <f t="shared" si="61"/>
        <v>0.98226374221500135</v>
      </c>
      <c r="J225" s="152">
        <v>28.35</v>
      </c>
      <c r="K225" s="162">
        <f t="shared" si="62"/>
        <v>9.5958570268074736E-2</v>
      </c>
      <c r="L225" s="153">
        <v>71.349999999999994</v>
      </c>
      <c r="M225" s="163">
        <f t="shared" si="63"/>
        <v>1.0782223124830761</v>
      </c>
      <c r="N225" s="153">
        <v>1648.8985000000009</v>
      </c>
      <c r="O225" s="152">
        <v>0</v>
      </c>
      <c r="P225" s="154">
        <v>0</v>
      </c>
      <c r="Q225" s="253">
        <v>0</v>
      </c>
      <c r="R225" s="152">
        <v>23.110000000000014</v>
      </c>
      <c r="S225" s="154">
        <v>7.8222312483076137E-2</v>
      </c>
      <c r="T225" s="152" t="s">
        <v>724</v>
      </c>
      <c r="U225" s="152" t="s">
        <v>428</v>
      </c>
      <c r="V225" s="152"/>
      <c r="W225" s="158">
        <v>1</v>
      </c>
      <c r="X225" s="158" t="s">
        <v>316</v>
      </c>
    </row>
    <row r="226" spans="2:24">
      <c r="B226" s="845"/>
      <c r="C226" s="815"/>
      <c r="D226" s="161">
        <v>10</v>
      </c>
      <c r="E226" s="152" t="s">
        <v>747</v>
      </c>
      <c r="F226" s="153">
        <v>1635.2</v>
      </c>
      <c r="G226" s="152">
        <v>10.76</v>
      </c>
      <c r="H226" s="152">
        <v>11</v>
      </c>
      <c r="I226" s="162">
        <f t="shared" si="61"/>
        <v>1.0223048327137547</v>
      </c>
      <c r="J226" s="152">
        <v>2</v>
      </c>
      <c r="K226" s="162">
        <f t="shared" si="62"/>
        <v>0.18587360594795541</v>
      </c>
      <c r="L226" s="153">
        <v>730</v>
      </c>
      <c r="M226" s="163">
        <f t="shared" si="63"/>
        <v>1.20817843866171</v>
      </c>
      <c r="N226" s="153">
        <v>1635.2</v>
      </c>
      <c r="O226" s="152">
        <v>0</v>
      </c>
      <c r="P226" s="154">
        <v>0</v>
      </c>
      <c r="Q226" s="253">
        <v>0</v>
      </c>
      <c r="R226" s="152">
        <v>2.2400000000000002</v>
      </c>
      <c r="S226" s="154">
        <v>0.20817843866171007</v>
      </c>
      <c r="T226" s="152" t="s">
        <v>724</v>
      </c>
      <c r="U226" s="152" t="s">
        <v>428</v>
      </c>
      <c r="V226" s="152"/>
      <c r="W226" s="158">
        <v>1</v>
      </c>
      <c r="X226" s="158" t="s">
        <v>206</v>
      </c>
    </row>
    <row r="227" spans="2:24">
      <c r="B227" s="810">
        <f t="shared" ref="B227" si="68">B217+1</f>
        <v>45952</v>
      </c>
      <c r="C227" s="813" t="str">
        <f t="shared" ref="C227" si="69">CHOOSE(WEEKDAY(B227,2),"一","二","三","四","五","六","日")</f>
        <v>三</v>
      </c>
      <c r="D227" s="161">
        <v>1</v>
      </c>
      <c r="E227" s="152" t="s">
        <v>505</v>
      </c>
      <c r="F227" s="153">
        <v>4616.0435999999854</v>
      </c>
      <c r="G227" s="152">
        <v>192.25</v>
      </c>
      <c r="H227" s="152">
        <v>193.42</v>
      </c>
      <c r="I227" s="162">
        <f t="shared" si="61"/>
        <v>1.0060858257477243</v>
      </c>
      <c r="J227" s="152">
        <v>6.45</v>
      </c>
      <c r="K227" s="162">
        <f t="shared" si="62"/>
        <v>3.3550065019505852E-2</v>
      </c>
      <c r="L227" s="153">
        <v>605.78</v>
      </c>
      <c r="M227" s="163">
        <f t="shared" si="63"/>
        <v>1.0396358907672301</v>
      </c>
      <c r="N227" s="153">
        <v>4616.0435999999854</v>
      </c>
      <c r="O227" s="152">
        <v>0</v>
      </c>
      <c r="P227" s="154">
        <v>0</v>
      </c>
      <c r="Q227" s="253">
        <v>0</v>
      </c>
      <c r="R227" s="152">
        <v>7.6199999999999761</v>
      </c>
      <c r="S227" s="154">
        <v>3.9635890767230043E-2</v>
      </c>
      <c r="T227" s="152" t="s">
        <v>724</v>
      </c>
      <c r="U227" s="152" t="s">
        <v>487</v>
      </c>
      <c r="V227" s="152" t="s">
        <v>725</v>
      </c>
      <c r="W227" s="158">
        <v>1</v>
      </c>
      <c r="X227" s="158" t="s">
        <v>272</v>
      </c>
    </row>
    <row r="228" spans="2:24">
      <c r="B228" s="844"/>
      <c r="C228" s="814"/>
      <c r="D228" s="161">
        <v>2</v>
      </c>
      <c r="E228" s="152" t="s">
        <v>739</v>
      </c>
      <c r="F228" s="153">
        <v>4079.7400000000002</v>
      </c>
      <c r="G228" s="152">
        <v>39557</v>
      </c>
      <c r="H228" s="152">
        <v>40434</v>
      </c>
      <c r="I228" s="162">
        <f t="shared" si="61"/>
        <v>1.0221705387162829</v>
      </c>
      <c r="J228" s="152">
        <v>390</v>
      </c>
      <c r="K228" s="162">
        <f t="shared" si="62"/>
        <v>9.859190535177087E-3</v>
      </c>
      <c r="L228" s="153">
        <v>3.22</v>
      </c>
      <c r="M228" s="163">
        <f t="shared" si="63"/>
        <v>1.03202972925146</v>
      </c>
      <c r="N228" s="153">
        <v>4079.7400000000002</v>
      </c>
      <c r="O228" s="152">
        <v>0</v>
      </c>
      <c r="P228" s="154">
        <v>0</v>
      </c>
      <c r="Q228" s="253">
        <v>0</v>
      </c>
      <c r="R228" s="152">
        <v>1267</v>
      </c>
      <c r="S228" s="154">
        <v>3.2029729251459915E-2</v>
      </c>
      <c r="T228" s="152" t="s">
        <v>724</v>
      </c>
      <c r="U228" s="152" t="s">
        <v>428</v>
      </c>
      <c r="V228" s="152"/>
      <c r="W228" s="158">
        <v>1</v>
      </c>
      <c r="X228" s="158" t="s">
        <v>467</v>
      </c>
    </row>
    <row r="229" spans="2:24">
      <c r="B229" s="844"/>
      <c r="C229" s="814"/>
      <c r="D229" s="161">
        <v>3</v>
      </c>
      <c r="E229" s="152" t="s">
        <v>479</v>
      </c>
      <c r="F229" s="153">
        <v>2944.1771000000044</v>
      </c>
      <c r="G229" s="152">
        <v>906.5</v>
      </c>
      <c r="H229" s="152">
        <v>908.57</v>
      </c>
      <c r="I229" s="162">
        <f t="shared" si="61"/>
        <v>1.0022835079977939</v>
      </c>
      <c r="J229" s="152">
        <v>20.9</v>
      </c>
      <c r="K229" s="162">
        <f t="shared" si="62"/>
        <v>2.3055708769994483E-2</v>
      </c>
      <c r="L229" s="153">
        <v>147.43</v>
      </c>
      <c r="M229" s="163">
        <f t="shared" si="63"/>
        <v>1.0253392167677882</v>
      </c>
      <c r="N229" s="153">
        <v>3386.4671000000044</v>
      </c>
      <c r="O229" s="152">
        <v>3</v>
      </c>
      <c r="P229" s="154">
        <v>3.3094318808604521E-3</v>
      </c>
      <c r="Q229" s="253">
        <v>442.29</v>
      </c>
      <c r="R229" s="152">
        <v>19.970000000000027</v>
      </c>
      <c r="S229" s="154">
        <v>2.2029784886927774E-2</v>
      </c>
      <c r="T229" s="152" t="s">
        <v>724</v>
      </c>
      <c r="U229" s="152" t="s">
        <v>478</v>
      </c>
      <c r="V229" s="152" t="s">
        <v>678</v>
      </c>
      <c r="W229" s="158">
        <v>1</v>
      </c>
      <c r="X229" s="158" t="s">
        <v>467</v>
      </c>
    </row>
    <row r="230" spans="2:24">
      <c r="B230" s="844"/>
      <c r="C230" s="814"/>
      <c r="D230" s="161">
        <v>4</v>
      </c>
      <c r="E230" s="152" t="s">
        <v>569</v>
      </c>
      <c r="F230" s="153">
        <v>2915.6688000000004</v>
      </c>
      <c r="G230" s="152">
        <v>88.64</v>
      </c>
      <c r="H230" s="152">
        <v>86</v>
      </c>
      <c r="I230" s="162">
        <f t="shared" si="61"/>
        <v>0.97021660649819497</v>
      </c>
      <c r="J230" s="152">
        <v>10.56</v>
      </c>
      <c r="K230" s="162">
        <f t="shared" si="62"/>
        <v>0.11913357400722022</v>
      </c>
      <c r="L230" s="153">
        <v>368.14</v>
      </c>
      <c r="M230" s="163">
        <f t="shared" si="63"/>
        <v>1.0893501805054151</v>
      </c>
      <c r="N230" s="153">
        <v>2915.6688000000004</v>
      </c>
      <c r="O230" s="152">
        <v>0</v>
      </c>
      <c r="P230" s="154">
        <v>0</v>
      </c>
      <c r="Q230" s="253">
        <v>0</v>
      </c>
      <c r="R230" s="152">
        <v>7.9200000000000017</v>
      </c>
      <c r="S230" s="154">
        <v>8.9350180505415183E-2</v>
      </c>
      <c r="T230" s="152" t="s">
        <v>724</v>
      </c>
      <c r="U230" s="152" t="s">
        <v>428</v>
      </c>
      <c r="V230" s="152"/>
      <c r="W230" s="158">
        <v>1</v>
      </c>
      <c r="X230" s="158" t="s">
        <v>308</v>
      </c>
    </row>
    <row r="231" spans="2:24">
      <c r="B231" s="844"/>
      <c r="C231" s="814"/>
      <c r="D231" s="161">
        <v>5</v>
      </c>
      <c r="E231" s="152" t="s">
        <v>499</v>
      </c>
      <c r="F231" s="153">
        <v>2304.6708999999983</v>
      </c>
      <c r="G231" s="152">
        <v>983.34</v>
      </c>
      <c r="H231" s="152">
        <v>991.36</v>
      </c>
      <c r="I231" s="162">
        <f t="shared" si="61"/>
        <v>1.0081558769093091</v>
      </c>
      <c r="J231" s="152">
        <v>20.25</v>
      </c>
      <c r="K231" s="162">
        <f t="shared" si="62"/>
        <v>2.059308072487644E-2</v>
      </c>
      <c r="L231" s="153">
        <v>94.57</v>
      </c>
      <c r="M231" s="163">
        <f t="shared" si="63"/>
        <v>1.0287489576341855</v>
      </c>
      <c r="N231" s="153">
        <v>2673.4938999999981</v>
      </c>
      <c r="O231" s="152">
        <v>3.9</v>
      </c>
      <c r="P231" s="154">
        <v>3.9660748062724993E-3</v>
      </c>
      <c r="Q231" s="253">
        <v>368.82299999999998</v>
      </c>
      <c r="R231" s="152">
        <v>24.369999999999983</v>
      </c>
      <c r="S231" s="154">
        <v>2.4782882827913012E-2</v>
      </c>
      <c r="T231" s="152" t="s">
        <v>724</v>
      </c>
      <c r="U231" s="152" t="s">
        <v>428</v>
      </c>
      <c r="V231" s="152"/>
      <c r="W231" s="158">
        <v>1</v>
      </c>
      <c r="X231" s="158" t="s">
        <v>316</v>
      </c>
    </row>
    <row r="232" spans="2:24">
      <c r="B232" s="844"/>
      <c r="C232" s="814"/>
      <c r="D232" s="161">
        <v>6</v>
      </c>
      <c r="E232" s="152" t="s">
        <v>495</v>
      </c>
      <c r="F232" s="153">
        <v>1766.1044999999981</v>
      </c>
      <c r="G232" s="152">
        <v>48.64</v>
      </c>
      <c r="H232" s="152">
        <v>48.85</v>
      </c>
      <c r="I232" s="162">
        <f t="shared" si="61"/>
        <v>1.0043174342105263</v>
      </c>
      <c r="J232" s="152">
        <v>2.34</v>
      </c>
      <c r="K232" s="162">
        <f t="shared" si="62"/>
        <v>4.8108552631578941E-2</v>
      </c>
      <c r="L232" s="153">
        <v>692.59</v>
      </c>
      <c r="M232" s="163">
        <f t="shared" si="63"/>
        <v>1.0524259868421053</v>
      </c>
      <c r="N232" s="153">
        <v>1766.1044999999981</v>
      </c>
      <c r="O232" s="152">
        <v>0</v>
      </c>
      <c r="P232" s="154">
        <v>0</v>
      </c>
      <c r="Q232" s="253">
        <v>0</v>
      </c>
      <c r="R232" s="152">
        <v>2.5499999999999972</v>
      </c>
      <c r="S232" s="154">
        <v>5.2425986842105206E-2</v>
      </c>
      <c r="T232" s="152" t="s">
        <v>724</v>
      </c>
      <c r="U232" s="152" t="s">
        <v>428</v>
      </c>
      <c r="V232" s="152"/>
      <c r="W232" s="158">
        <v>1</v>
      </c>
      <c r="X232" s="158" t="s">
        <v>289</v>
      </c>
    </row>
    <row r="233" spans="2:24">
      <c r="B233" s="844"/>
      <c r="C233" s="814"/>
      <c r="D233" s="161">
        <v>7</v>
      </c>
      <c r="E233" s="152" t="s">
        <v>738</v>
      </c>
      <c r="F233" s="153">
        <v>1759.1321999999996</v>
      </c>
      <c r="G233" s="152">
        <v>36.14</v>
      </c>
      <c r="H233" s="152">
        <v>38.520000000000003</v>
      </c>
      <c r="I233" s="162">
        <f t="shared" si="61"/>
        <v>1.0658550083010516</v>
      </c>
      <c r="J233" s="152">
        <v>1.1599999999999999</v>
      </c>
      <c r="K233" s="162">
        <f t="shared" si="62"/>
        <v>3.2097399003873824E-2</v>
      </c>
      <c r="L233" s="153">
        <v>496.93</v>
      </c>
      <c r="M233" s="163">
        <f t="shared" si="63"/>
        <v>1.0979524073049252</v>
      </c>
      <c r="N233" s="153">
        <v>1759.1321999999996</v>
      </c>
      <c r="O233" s="152">
        <v>0</v>
      </c>
      <c r="P233" s="154">
        <v>0</v>
      </c>
      <c r="Q233" s="253">
        <v>0</v>
      </c>
      <c r="R233" s="152">
        <v>3.5399999999999991</v>
      </c>
      <c r="S233" s="154">
        <v>9.7952407304925271E-2</v>
      </c>
      <c r="T233" s="152" t="s">
        <v>724</v>
      </c>
      <c r="U233" s="152" t="s">
        <v>428</v>
      </c>
      <c r="V233" s="152"/>
      <c r="W233" s="158">
        <v>1</v>
      </c>
      <c r="X233" s="158" t="s">
        <v>292</v>
      </c>
    </row>
    <row r="234" spans="2:24">
      <c r="B234" s="844"/>
      <c r="C234" s="814"/>
      <c r="D234" s="161">
        <v>8</v>
      </c>
      <c r="E234" s="152" t="s">
        <v>581</v>
      </c>
      <c r="F234" s="153">
        <v>1522.0832000000012</v>
      </c>
      <c r="G234" s="152">
        <v>59.13</v>
      </c>
      <c r="H234" s="152">
        <v>59.27</v>
      </c>
      <c r="I234" s="162">
        <f t="shared" si="61"/>
        <v>1.0023676644681212</v>
      </c>
      <c r="J234" s="152">
        <v>2.2799999999999998</v>
      </c>
      <c r="K234" s="162">
        <f t="shared" si="62"/>
        <v>3.8559107052257735E-2</v>
      </c>
      <c r="L234" s="153">
        <v>628.96</v>
      </c>
      <c r="M234" s="163">
        <f t="shared" si="63"/>
        <v>1.0409267715203789</v>
      </c>
      <c r="N234" s="153">
        <v>1522.0832000000012</v>
      </c>
      <c r="O234" s="152">
        <v>0</v>
      </c>
      <c r="P234" s="154">
        <v>0</v>
      </c>
      <c r="Q234" s="253">
        <v>0</v>
      </c>
      <c r="R234" s="152">
        <v>2.4200000000000017</v>
      </c>
      <c r="S234" s="154">
        <v>4.0926771520378852E-2</v>
      </c>
      <c r="T234" s="152" t="s">
        <v>724</v>
      </c>
      <c r="U234" s="152" t="s">
        <v>428</v>
      </c>
      <c r="V234" s="152"/>
      <c r="W234" s="158">
        <v>1</v>
      </c>
      <c r="X234" s="158" t="s">
        <v>273</v>
      </c>
    </row>
    <row r="235" spans="2:24">
      <c r="B235" s="844"/>
      <c r="C235" s="814"/>
      <c r="D235" s="161">
        <v>9</v>
      </c>
      <c r="E235" s="152" t="s">
        <v>732</v>
      </c>
      <c r="F235" s="153">
        <v>1434.0000000000005</v>
      </c>
      <c r="G235" s="152">
        <v>114.6</v>
      </c>
      <c r="H235" s="152">
        <v>115.85</v>
      </c>
      <c r="I235" s="162">
        <f t="shared" si="61"/>
        <v>1.0109075043630018</v>
      </c>
      <c r="J235" s="152">
        <v>5.92</v>
      </c>
      <c r="K235" s="162">
        <f t="shared" si="62"/>
        <v>5.165794066317627E-2</v>
      </c>
      <c r="L235" s="153">
        <v>200</v>
      </c>
      <c r="M235" s="163">
        <f t="shared" si="63"/>
        <v>1.0625654450261781</v>
      </c>
      <c r="N235" s="153">
        <v>1434.0000000000005</v>
      </c>
      <c r="O235" s="152">
        <v>0</v>
      </c>
      <c r="P235" s="154">
        <v>0</v>
      </c>
      <c r="Q235" s="253">
        <v>0</v>
      </c>
      <c r="R235" s="152">
        <v>7.1700000000000017</v>
      </c>
      <c r="S235" s="154">
        <v>6.2565445026178029E-2</v>
      </c>
      <c r="T235" s="152" t="s">
        <v>724</v>
      </c>
      <c r="U235" s="152" t="s">
        <v>428</v>
      </c>
      <c r="V235" s="152"/>
      <c r="W235" s="158">
        <v>1</v>
      </c>
      <c r="X235" s="158" t="s">
        <v>467</v>
      </c>
    </row>
    <row r="236" spans="2:24">
      <c r="B236" s="845"/>
      <c r="C236" s="815"/>
      <c r="D236" s="161">
        <v>10</v>
      </c>
      <c r="E236" s="152" t="s">
        <v>567</v>
      </c>
      <c r="F236" s="153">
        <v>1358.64</v>
      </c>
      <c r="G236" s="152">
        <v>25.17</v>
      </c>
      <c r="H236" s="152">
        <v>25.73</v>
      </c>
      <c r="I236" s="162">
        <f t="shared" si="61"/>
        <v>1.0222487087802941</v>
      </c>
      <c r="J236" s="152">
        <v>1.6</v>
      </c>
      <c r="K236" s="162">
        <f t="shared" si="62"/>
        <v>6.3567739372268575E-2</v>
      </c>
      <c r="L236" s="153">
        <v>629</v>
      </c>
      <c r="M236" s="163">
        <f t="shared" si="63"/>
        <v>1.0858164481525625</v>
      </c>
      <c r="N236" s="153">
        <v>1358.64</v>
      </c>
      <c r="O236" s="152">
        <v>0</v>
      </c>
      <c r="P236" s="154">
        <v>0</v>
      </c>
      <c r="Q236" s="253">
        <v>0</v>
      </c>
      <c r="R236" s="152">
        <v>2.16</v>
      </c>
      <c r="S236" s="154">
        <v>8.5816448152562577E-2</v>
      </c>
      <c r="T236" s="152" t="s">
        <v>724</v>
      </c>
      <c r="U236" s="152" t="s">
        <v>428</v>
      </c>
      <c r="V236" s="152"/>
      <c r="W236" s="158">
        <v>1</v>
      </c>
      <c r="X236" s="158" t="s">
        <v>566</v>
      </c>
    </row>
    <row r="237" spans="2:24">
      <c r="B237" s="810">
        <f t="shared" ref="B237" si="70">B227+1</f>
        <v>45953</v>
      </c>
      <c r="C237" s="813" t="str">
        <f t="shared" ref="C237" si="71">CHOOSE(WEEKDAY(B237,2),"一","二","三","四","五","六","日")</f>
        <v>四</v>
      </c>
      <c r="D237" s="161">
        <v>1</v>
      </c>
      <c r="E237" s="152" t="s">
        <v>479</v>
      </c>
      <c r="F237" s="153">
        <v>3013.4692000000082</v>
      </c>
      <c r="G237" s="152">
        <v>682.29</v>
      </c>
      <c r="H237" s="152">
        <v>676.73</v>
      </c>
      <c r="I237" s="162">
        <f t="shared" si="61"/>
        <v>0.99185097246039078</v>
      </c>
      <c r="J237" s="152">
        <v>26</v>
      </c>
      <c r="K237" s="162">
        <f t="shared" si="62"/>
        <v>3.810696331471955E-2</v>
      </c>
      <c r="L237" s="153">
        <v>147.43</v>
      </c>
      <c r="M237" s="163">
        <f t="shared" si="63"/>
        <v>1.0299579357751103</v>
      </c>
      <c r="N237" s="153">
        <v>3013.4692000000082</v>
      </c>
      <c r="O237" s="152">
        <v>0</v>
      </c>
      <c r="P237" s="154">
        <v>0</v>
      </c>
      <c r="Q237" s="253">
        <v>0</v>
      </c>
      <c r="R237" s="152">
        <v>20.440000000000055</v>
      </c>
      <c r="S237" s="154">
        <v>2.9957935775110373E-2</v>
      </c>
      <c r="T237" s="152" t="s">
        <v>724</v>
      </c>
      <c r="U237" s="152" t="s">
        <v>478</v>
      </c>
      <c r="V237" s="152" t="s">
        <v>678</v>
      </c>
      <c r="W237" s="158">
        <v>1</v>
      </c>
      <c r="X237" s="158" t="s">
        <v>467</v>
      </c>
    </row>
    <row r="238" spans="2:24">
      <c r="B238" s="844"/>
      <c r="C238" s="814"/>
      <c r="D238" s="161">
        <v>2</v>
      </c>
      <c r="E238" s="152" t="s">
        <v>505</v>
      </c>
      <c r="F238" s="153">
        <v>2750.2411999999949</v>
      </c>
      <c r="G238" s="152">
        <v>165.08</v>
      </c>
      <c r="H238" s="152">
        <v>169.62</v>
      </c>
      <c r="I238" s="162">
        <f t="shared" si="61"/>
        <v>1.0275018173007027</v>
      </c>
      <c r="J238" s="152">
        <v>0</v>
      </c>
      <c r="K238" s="162">
        <f t="shared" si="62"/>
        <v>0</v>
      </c>
      <c r="L238" s="153">
        <v>605.78</v>
      </c>
      <c r="M238" s="163">
        <f t="shared" si="63"/>
        <v>1.0275018173007027</v>
      </c>
      <c r="N238" s="153">
        <v>2750.2411999999949</v>
      </c>
      <c r="O238" s="152">
        <v>0</v>
      </c>
      <c r="P238" s="154">
        <v>0</v>
      </c>
      <c r="Q238" s="253">
        <v>0</v>
      </c>
      <c r="R238" s="152">
        <v>4.539999999999992</v>
      </c>
      <c r="S238" s="154">
        <v>2.7501817300702638E-2</v>
      </c>
      <c r="T238" s="152" t="s">
        <v>724</v>
      </c>
      <c r="U238" s="152" t="s">
        <v>487</v>
      </c>
      <c r="V238" s="152" t="s">
        <v>725</v>
      </c>
      <c r="W238" s="158">
        <v>1</v>
      </c>
      <c r="X238" s="158" t="s">
        <v>272</v>
      </c>
    </row>
    <row r="239" spans="2:24">
      <c r="B239" s="844"/>
      <c r="C239" s="814"/>
      <c r="D239" s="161">
        <v>3</v>
      </c>
      <c r="E239" s="152" t="s">
        <v>508</v>
      </c>
      <c r="F239" s="153">
        <v>1819.8506000000004</v>
      </c>
      <c r="G239" s="152">
        <v>191.52</v>
      </c>
      <c r="H239" s="152">
        <v>193.93</v>
      </c>
      <c r="I239" s="162">
        <f t="shared" si="61"/>
        <v>1.0125835421888054</v>
      </c>
      <c r="J239" s="152">
        <v>14.4</v>
      </c>
      <c r="K239" s="162">
        <f t="shared" si="62"/>
        <v>7.5187969924812026E-2</v>
      </c>
      <c r="L239" s="153">
        <v>108.26</v>
      </c>
      <c r="M239" s="163">
        <f t="shared" si="63"/>
        <v>1.0877715121136173</v>
      </c>
      <c r="N239" s="153">
        <v>1819.8506000000004</v>
      </c>
      <c r="O239" s="152">
        <v>0</v>
      </c>
      <c r="P239" s="154">
        <v>0</v>
      </c>
      <c r="Q239" s="253">
        <v>0</v>
      </c>
      <c r="R239" s="152">
        <v>16.810000000000002</v>
      </c>
      <c r="S239" s="154">
        <v>8.7771512113617389E-2</v>
      </c>
      <c r="T239" s="152" t="s">
        <v>724</v>
      </c>
      <c r="U239" s="158" t="s">
        <v>487</v>
      </c>
      <c r="V239" s="152" t="s">
        <v>725</v>
      </c>
      <c r="W239" s="158">
        <v>1</v>
      </c>
      <c r="X239" s="158" t="s">
        <v>288</v>
      </c>
    </row>
    <row r="240" spans="2:24">
      <c r="B240" s="844"/>
      <c r="C240" s="814"/>
      <c r="D240" s="161">
        <v>4</v>
      </c>
      <c r="E240" s="152" t="s">
        <v>493</v>
      </c>
      <c r="F240" s="153">
        <v>1803.7215000000033</v>
      </c>
      <c r="G240" s="152">
        <v>161.43</v>
      </c>
      <c r="H240" s="152">
        <v>168.08</v>
      </c>
      <c r="I240" s="162">
        <f t="shared" si="61"/>
        <v>1.0411943257139318</v>
      </c>
      <c r="J240" s="152">
        <v>2.8</v>
      </c>
      <c r="K240" s="162">
        <f t="shared" si="62"/>
        <v>1.7344979247971255E-2</v>
      </c>
      <c r="L240" s="153">
        <v>190.87</v>
      </c>
      <c r="M240" s="163">
        <f t="shared" si="63"/>
        <v>1.0585393049619032</v>
      </c>
      <c r="N240" s="153">
        <v>1803.7215000000033</v>
      </c>
      <c r="O240" s="152">
        <v>0</v>
      </c>
      <c r="P240" s="154">
        <v>0</v>
      </c>
      <c r="Q240" s="253">
        <v>0</v>
      </c>
      <c r="R240" s="152">
        <v>9.4500000000000171</v>
      </c>
      <c r="S240" s="154">
        <v>5.8539304961903092E-2</v>
      </c>
      <c r="T240" s="152" t="s">
        <v>724</v>
      </c>
      <c r="U240" s="152" t="s">
        <v>428</v>
      </c>
      <c r="V240" s="152"/>
      <c r="W240" s="158">
        <v>1</v>
      </c>
      <c r="X240" s="158" t="s">
        <v>492</v>
      </c>
    </row>
    <row r="241" spans="2:24">
      <c r="B241" s="844"/>
      <c r="C241" s="814"/>
      <c r="D241" s="161">
        <v>5</v>
      </c>
      <c r="E241" s="152" t="s">
        <v>499</v>
      </c>
      <c r="F241" s="153">
        <v>1465.8349999999998</v>
      </c>
      <c r="G241" s="152">
        <v>539.46</v>
      </c>
      <c r="H241" s="152">
        <v>534.71</v>
      </c>
      <c r="I241" s="162">
        <f t="shared" si="61"/>
        <v>0.99119489860230603</v>
      </c>
      <c r="J241" s="152">
        <v>20.25</v>
      </c>
      <c r="K241" s="162">
        <f t="shared" si="62"/>
        <v>3.7537537537537538E-2</v>
      </c>
      <c r="L241" s="153">
        <v>94.57</v>
      </c>
      <c r="M241" s="163">
        <f t="shared" si="63"/>
        <v>1.0287324361398436</v>
      </c>
      <c r="N241" s="153">
        <v>1465.8349999999998</v>
      </c>
      <c r="O241" s="152">
        <v>0</v>
      </c>
      <c r="P241" s="154">
        <v>0</v>
      </c>
      <c r="Q241" s="253">
        <v>0</v>
      </c>
      <c r="R241" s="152">
        <v>15.5</v>
      </c>
      <c r="S241" s="154">
        <v>2.8732436139843547E-2</v>
      </c>
      <c r="T241" s="152" t="s">
        <v>724</v>
      </c>
      <c r="U241" s="152" t="s">
        <v>428</v>
      </c>
      <c r="V241" s="152"/>
      <c r="W241" s="158">
        <v>1</v>
      </c>
      <c r="X241" s="158" t="s">
        <v>316</v>
      </c>
    </row>
    <row r="242" spans="2:24">
      <c r="B242" s="844"/>
      <c r="C242" s="814"/>
      <c r="D242" s="161">
        <v>6</v>
      </c>
      <c r="E242" s="152" t="s">
        <v>700</v>
      </c>
      <c r="F242" s="153">
        <v>1315.8120000000008</v>
      </c>
      <c r="G242" s="152">
        <v>101.94</v>
      </c>
      <c r="H242" s="152">
        <v>105.34</v>
      </c>
      <c r="I242" s="162">
        <f t="shared" si="61"/>
        <v>1.0333529527172847</v>
      </c>
      <c r="J242" s="152">
        <v>6</v>
      </c>
      <c r="K242" s="162">
        <f t="shared" si="62"/>
        <v>5.8858151854031787E-2</v>
      </c>
      <c r="L242" s="153">
        <v>139.97999999999999</v>
      </c>
      <c r="M242" s="163">
        <f t="shared" si="63"/>
        <v>1.0922111045713165</v>
      </c>
      <c r="N242" s="153">
        <v>1315.8120000000008</v>
      </c>
      <c r="O242" s="152">
        <v>0</v>
      </c>
      <c r="P242" s="154">
        <v>0</v>
      </c>
      <c r="Q242" s="253">
        <v>0</v>
      </c>
      <c r="R242" s="152">
        <v>9.4000000000000057</v>
      </c>
      <c r="S242" s="154">
        <v>9.2211104571316524E-2</v>
      </c>
      <c r="T242" s="152" t="s">
        <v>724</v>
      </c>
      <c r="U242" s="152" t="s">
        <v>428</v>
      </c>
      <c r="V242" s="152"/>
      <c r="W242" s="158">
        <v>1</v>
      </c>
      <c r="X242" s="158" t="s">
        <v>310</v>
      </c>
    </row>
    <row r="243" spans="2:24">
      <c r="B243" s="844"/>
      <c r="C243" s="814"/>
      <c r="D243" s="161">
        <v>7</v>
      </c>
      <c r="E243" s="152" t="s">
        <v>523</v>
      </c>
      <c r="F243" s="153">
        <v>1295.712599999998</v>
      </c>
      <c r="G243" s="152">
        <v>466.8</v>
      </c>
      <c r="H243" s="152">
        <v>467.78</v>
      </c>
      <c r="I243" s="162">
        <f t="shared" si="61"/>
        <v>1.0020994001713794</v>
      </c>
      <c r="J243" s="152">
        <v>24</v>
      </c>
      <c r="K243" s="162">
        <f t="shared" si="62"/>
        <v>5.1413881748071981E-2</v>
      </c>
      <c r="L243" s="153">
        <v>51.87</v>
      </c>
      <c r="M243" s="163">
        <f t="shared" si="63"/>
        <v>1.0535132819194515</v>
      </c>
      <c r="N243" s="153">
        <v>1295.712599999998</v>
      </c>
      <c r="O243" s="152">
        <v>0</v>
      </c>
      <c r="P243" s="154">
        <v>0</v>
      </c>
      <c r="Q243" s="253">
        <v>0</v>
      </c>
      <c r="R243" s="152">
        <v>24.979999999999961</v>
      </c>
      <c r="S243" s="154">
        <v>5.3513281919451504E-2</v>
      </c>
      <c r="T243" s="152" t="s">
        <v>724</v>
      </c>
      <c r="U243" s="152" t="s">
        <v>428</v>
      </c>
      <c r="V243" s="152"/>
      <c r="W243" s="158">
        <v>1</v>
      </c>
      <c r="X243" s="158" t="s">
        <v>346</v>
      </c>
    </row>
    <row r="244" spans="2:24">
      <c r="B244" s="844"/>
      <c r="C244" s="814"/>
      <c r="D244" s="161">
        <v>8</v>
      </c>
      <c r="E244" s="152" t="s">
        <v>734</v>
      </c>
      <c r="F244" s="153">
        <v>1055.5749000000012</v>
      </c>
      <c r="G244" s="152">
        <v>89.22</v>
      </c>
      <c r="H244" s="152">
        <v>87.09</v>
      </c>
      <c r="I244" s="162">
        <f t="shared" si="61"/>
        <v>0.97612642905178215</v>
      </c>
      <c r="J244" s="152">
        <v>11.4</v>
      </c>
      <c r="K244" s="162">
        <f t="shared" si="62"/>
        <v>0.12777404169468728</v>
      </c>
      <c r="L244" s="153">
        <v>113.87</v>
      </c>
      <c r="M244" s="163">
        <f t="shared" si="63"/>
        <v>1.1039004707464695</v>
      </c>
      <c r="N244" s="153">
        <v>1055.5749000000012</v>
      </c>
      <c r="O244" s="152">
        <v>0</v>
      </c>
      <c r="P244" s="154">
        <v>0</v>
      </c>
      <c r="Q244" s="253">
        <v>0</v>
      </c>
      <c r="R244" s="152">
        <v>9.2700000000000102</v>
      </c>
      <c r="S244" s="154">
        <v>0.10390047074646952</v>
      </c>
      <c r="T244" s="152" t="s">
        <v>724</v>
      </c>
      <c r="U244" s="152" t="s">
        <v>428</v>
      </c>
      <c r="V244" s="152"/>
      <c r="W244" s="158">
        <v>1</v>
      </c>
      <c r="X244" s="158" t="s">
        <v>289</v>
      </c>
    </row>
    <row r="245" spans="2:24">
      <c r="B245" s="844"/>
      <c r="C245" s="814"/>
      <c r="D245" s="161">
        <v>9</v>
      </c>
      <c r="E245" s="152" t="s">
        <v>502</v>
      </c>
      <c r="F245" s="153">
        <v>968.58629999999835</v>
      </c>
      <c r="G245" s="152">
        <v>89.71</v>
      </c>
      <c r="H245" s="152">
        <v>90.38</v>
      </c>
      <c r="I245" s="162">
        <f t="shared" si="61"/>
        <v>1.0074685096421805</v>
      </c>
      <c r="J245" s="152">
        <v>1.6</v>
      </c>
      <c r="K245" s="162">
        <f t="shared" si="62"/>
        <v>1.7835246906699367E-2</v>
      </c>
      <c r="L245" s="153">
        <v>426.69</v>
      </c>
      <c r="M245" s="163">
        <f t="shared" si="63"/>
        <v>1.0253037565488796</v>
      </c>
      <c r="N245" s="153">
        <v>968.58629999999835</v>
      </c>
      <c r="O245" s="152">
        <v>0</v>
      </c>
      <c r="P245" s="154">
        <v>0</v>
      </c>
      <c r="Q245" s="253">
        <v>0</v>
      </c>
      <c r="R245" s="152">
        <v>2.269999999999996</v>
      </c>
      <c r="S245" s="154">
        <v>2.5303756548879681E-2</v>
      </c>
      <c r="T245" s="152" t="s">
        <v>724</v>
      </c>
      <c r="U245" s="152" t="s">
        <v>428</v>
      </c>
      <c r="V245" s="152"/>
      <c r="W245" s="158">
        <v>1</v>
      </c>
      <c r="X245" s="158" t="s">
        <v>501</v>
      </c>
    </row>
    <row r="246" spans="2:24">
      <c r="B246" s="845"/>
      <c r="C246" s="815"/>
      <c r="D246" s="161">
        <v>10</v>
      </c>
      <c r="E246" s="152" t="s">
        <v>730</v>
      </c>
      <c r="F246" s="153">
        <v>942.63119999999776</v>
      </c>
      <c r="G246" s="152">
        <v>138.44999999999999</v>
      </c>
      <c r="H246" s="152">
        <v>139.13999999999999</v>
      </c>
      <c r="I246" s="162">
        <f t="shared" si="61"/>
        <v>1.0049837486457205</v>
      </c>
      <c r="J246" s="152">
        <v>2.85</v>
      </c>
      <c r="K246" s="162">
        <f t="shared" si="62"/>
        <v>2.0585048754062842E-2</v>
      </c>
      <c r="L246" s="153">
        <v>266.27999999999997</v>
      </c>
      <c r="M246" s="163">
        <f t="shared" si="63"/>
        <v>1.0255687973997833</v>
      </c>
      <c r="N246" s="153">
        <v>942.63119999999776</v>
      </c>
      <c r="O246" s="152">
        <v>0</v>
      </c>
      <c r="P246" s="154">
        <v>0</v>
      </c>
      <c r="Q246" s="253">
        <v>0</v>
      </c>
      <c r="R246" s="152">
        <v>3.539999999999992</v>
      </c>
      <c r="S246" s="154">
        <v>2.5568797399783259E-2</v>
      </c>
      <c r="T246" s="152" t="s">
        <v>724</v>
      </c>
      <c r="U246" s="152" t="s">
        <v>428</v>
      </c>
      <c r="V246" s="152"/>
      <c r="W246" s="158">
        <v>1</v>
      </c>
      <c r="X246" s="158" t="s">
        <v>731</v>
      </c>
    </row>
    <row r="247" spans="2:24">
      <c r="B247" s="810">
        <f t="shared" ref="B247" si="72">B237+1</f>
        <v>45954</v>
      </c>
      <c r="C247" s="813" t="str">
        <f t="shared" ref="C247" si="73">CHOOSE(WEEKDAY(B247,2),"一","二","三","四","五","六","日")</f>
        <v>五</v>
      </c>
      <c r="D247" s="161">
        <v>1</v>
      </c>
      <c r="E247" s="152" t="s">
        <v>479</v>
      </c>
      <c r="F247" s="153">
        <v>3998.3016000000007</v>
      </c>
      <c r="G247" s="152">
        <v>593.57000000000005</v>
      </c>
      <c r="H247" s="152">
        <v>594.23</v>
      </c>
      <c r="I247" s="162">
        <f t="shared" si="61"/>
        <v>1.0011119160334923</v>
      </c>
      <c r="J247" s="152">
        <v>26.46</v>
      </c>
      <c r="K247" s="162">
        <f t="shared" si="62"/>
        <v>4.4577724615462368E-2</v>
      </c>
      <c r="L247" s="153">
        <v>147.43</v>
      </c>
      <c r="M247" s="163">
        <f t="shared" si="63"/>
        <v>1.0456896406489546</v>
      </c>
      <c r="N247" s="153">
        <v>3998.3016000000007</v>
      </c>
      <c r="O247" s="152">
        <v>0</v>
      </c>
      <c r="P247" s="154">
        <v>0</v>
      </c>
      <c r="Q247" s="253">
        <v>0</v>
      </c>
      <c r="R247" s="152">
        <v>27.120000000000005</v>
      </c>
      <c r="S247" s="154">
        <v>4.5689640648954637E-2</v>
      </c>
      <c r="T247" s="152" t="s">
        <v>724</v>
      </c>
      <c r="U247" s="152" t="s">
        <v>478</v>
      </c>
      <c r="V247" s="152" t="s">
        <v>678</v>
      </c>
      <c r="W247" s="158">
        <v>1</v>
      </c>
      <c r="X247" s="158" t="s">
        <v>467</v>
      </c>
    </row>
    <row r="248" spans="2:24">
      <c r="B248" s="844"/>
      <c r="C248" s="814"/>
      <c r="D248" s="161">
        <v>2</v>
      </c>
      <c r="E248" s="152" t="s">
        <v>505</v>
      </c>
      <c r="F248" s="153">
        <v>2392.8310000000101</v>
      </c>
      <c r="G248" s="152">
        <v>156.35</v>
      </c>
      <c r="H248" s="152">
        <v>156</v>
      </c>
      <c r="I248" s="162">
        <f t="shared" si="61"/>
        <v>0.99776143268308282</v>
      </c>
      <c r="J248" s="152">
        <v>4.3</v>
      </c>
      <c r="K248" s="162">
        <f t="shared" si="62"/>
        <v>2.7502398464982411E-2</v>
      </c>
      <c r="L248" s="153">
        <v>605.78</v>
      </c>
      <c r="M248" s="163">
        <f t="shared" si="63"/>
        <v>1.0252638311480653</v>
      </c>
      <c r="N248" s="153">
        <v>2392.8310000000101</v>
      </c>
      <c r="O248" s="152">
        <v>0</v>
      </c>
      <c r="P248" s="154">
        <v>0</v>
      </c>
      <c r="Q248" s="253">
        <v>0</v>
      </c>
      <c r="R248" s="152">
        <v>3.9500000000000171</v>
      </c>
      <c r="S248" s="154">
        <v>2.5263831148065349E-2</v>
      </c>
      <c r="T248" s="152" t="s">
        <v>724</v>
      </c>
      <c r="U248" s="152" t="s">
        <v>487</v>
      </c>
      <c r="V248" s="152" t="s">
        <v>725</v>
      </c>
      <c r="W248" s="158">
        <v>1</v>
      </c>
      <c r="X248" s="158" t="s">
        <v>272</v>
      </c>
    </row>
    <row r="249" spans="2:24">
      <c r="B249" s="844"/>
      <c r="C249" s="814"/>
      <c r="D249" s="161">
        <v>3</v>
      </c>
      <c r="E249" s="152" t="s">
        <v>499</v>
      </c>
      <c r="F249" s="153">
        <v>1964.218899999998</v>
      </c>
      <c r="G249" s="152">
        <v>580.23</v>
      </c>
      <c r="H249" s="152">
        <v>574</v>
      </c>
      <c r="I249" s="162">
        <f t="shared" si="61"/>
        <v>0.98926287851369277</v>
      </c>
      <c r="J249" s="152">
        <v>27</v>
      </c>
      <c r="K249" s="162">
        <f t="shared" si="62"/>
        <v>4.6533271288971612E-2</v>
      </c>
      <c r="L249" s="153">
        <v>94.57</v>
      </c>
      <c r="M249" s="163">
        <f t="shared" si="63"/>
        <v>1.0357961498026644</v>
      </c>
      <c r="N249" s="153">
        <v>1964.218899999998</v>
      </c>
      <c r="O249" s="152">
        <v>0</v>
      </c>
      <c r="P249" s="154">
        <v>0</v>
      </c>
      <c r="Q249" s="253">
        <v>0</v>
      </c>
      <c r="R249" s="152">
        <v>20.769999999999982</v>
      </c>
      <c r="S249" s="154">
        <v>3.5796149802664427E-2</v>
      </c>
      <c r="T249" s="152" t="s">
        <v>724</v>
      </c>
      <c r="U249" s="152" t="s">
        <v>428</v>
      </c>
      <c r="V249" s="152"/>
      <c r="W249" s="158">
        <v>1</v>
      </c>
      <c r="X249" s="158" t="s">
        <v>316</v>
      </c>
    </row>
    <row r="250" spans="2:24">
      <c r="B250" s="844"/>
      <c r="C250" s="814"/>
      <c r="D250" s="161">
        <v>4</v>
      </c>
      <c r="E250" s="152" t="s">
        <v>497</v>
      </c>
      <c r="F250" s="153">
        <v>1954.0074999999999</v>
      </c>
      <c r="G250" s="152">
        <v>65.67</v>
      </c>
      <c r="H250" s="152">
        <v>65.290000000000006</v>
      </c>
      <c r="I250" s="162">
        <f t="shared" si="61"/>
        <v>0.99421349170092899</v>
      </c>
      <c r="J250" s="152">
        <v>5.13</v>
      </c>
      <c r="K250" s="162">
        <f t="shared" si="62"/>
        <v>7.8117862037460017E-2</v>
      </c>
      <c r="L250" s="153">
        <v>411.37</v>
      </c>
      <c r="M250" s="163">
        <f t="shared" si="63"/>
        <v>1.0723313537383889</v>
      </c>
      <c r="N250" s="153">
        <v>1954.0074999999999</v>
      </c>
      <c r="O250" s="152">
        <v>0</v>
      </c>
      <c r="P250" s="154">
        <v>0</v>
      </c>
      <c r="Q250" s="253">
        <v>0</v>
      </c>
      <c r="R250" s="152">
        <v>4.75</v>
      </c>
      <c r="S250" s="154">
        <v>7.2331353738388907E-2</v>
      </c>
      <c r="T250" s="152" t="s">
        <v>724</v>
      </c>
      <c r="U250" s="152" t="s">
        <v>428</v>
      </c>
      <c r="V250" s="152"/>
      <c r="W250" s="158">
        <v>1</v>
      </c>
      <c r="X250" s="158" t="s">
        <v>292</v>
      </c>
    </row>
    <row r="251" spans="2:24">
      <c r="B251" s="844"/>
      <c r="C251" s="814"/>
      <c r="D251" s="161">
        <v>5</v>
      </c>
      <c r="E251" s="152" t="s">
        <v>495</v>
      </c>
      <c r="F251" s="153">
        <v>1689.9196000000034</v>
      </c>
      <c r="G251" s="152">
        <v>42.98</v>
      </c>
      <c r="H251" s="152">
        <v>43.26</v>
      </c>
      <c r="I251" s="162">
        <f t="shared" si="61"/>
        <v>1.006514657980456</v>
      </c>
      <c r="J251" s="152">
        <v>2.16</v>
      </c>
      <c r="K251" s="162">
        <f t="shared" si="62"/>
        <v>5.0255932992089351E-2</v>
      </c>
      <c r="L251" s="153">
        <v>692.59</v>
      </c>
      <c r="M251" s="163">
        <f t="shared" si="63"/>
        <v>1.0567705909725456</v>
      </c>
      <c r="N251" s="153">
        <v>1689.9196000000034</v>
      </c>
      <c r="O251" s="152">
        <v>0</v>
      </c>
      <c r="P251" s="154">
        <v>0</v>
      </c>
      <c r="Q251" s="253">
        <v>0</v>
      </c>
      <c r="R251" s="152">
        <v>2.4400000000000048</v>
      </c>
      <c r="S251" s="154">
        <v>5.6770590972545484E-2</v>
      </c>
      <c r="T251" s="152" t="s">
        <v>724</v>
      </c>
      <c r="U251" s="152" t="s">
        <v>428</v>
      </c>
      <c r="V251" s="152"/>
      <c r="W251" s="158">
        <v>1</v>
      </c>
      <c r="X251" s="158" t="s">
        <v>289</v>
      </c>
    </row>
    <row r="252" spans="2:24">
      <c r="B252" s="844"/>
      <c r="C252" s="814"/>
      <c r="D252" s="161">
        <v>6</v>
      </c>
      <c r="E252" s="152" t="s">
        <v>457</v>
      </c>
      <c r="F252" s="153">
        <v>1211.24</v>
      </c>
      <c r="G252" s="152">
        <v>5254</v>
      </c>
      <c r="H252" s="152">
        <v>5082.66</v>
      </c>
      <c r="I252" s="162">
        <f t="shared" si="61"/>
        <v>0.96738865626189563</v>
      </c>
      <c r="J252" s="152">
        <v>800</v>
      </c>
      <c r="K252" s="162">
        <f t="shared" si="62"/>
        <v>0.15226494099733537</v>
      </c>
      <c r="L252" s="153">
        <v>2.83</v>
      </c>
      <c r="M252" s="163">
        <f t="shared" si="63"/>
        <v>1.119653597259231</v>
      </c>
      <c r="N252" s="153">
        <v>1211.24</v>
      </c>
      <c r="O252" s="152">
        <v>0</v>
      </c>
      <c r="P252" s="154">
        <v>0</v>
      </c>
      <c r="Q252" s="253">
        <v>0</v>
      </c>
      <c r="R252" s="152">
        <v>628.65999999999985</v>
      </c>
      <c r="S252" s="154">
        <v>0.11965359725923104</v>
      </c>
      <c r="T252" s="152" t="s">
        <v>724</v>
      </c>
      <c r="U252" s="152" t="s">
        <v>428</v>
      </c>
      <c r="V252" s="152"/>
      <c r="W252" s="158">
        <v>1</v>
      </c>
      <c r="X252" s="158" t="s">
        <v>292</v>
      </c>
    </row>
    <row r="253" spans="2:24">
      <c r="B253" s="844"/>
      <c r="C253" s="814"/>
      <c r="D253" s="161">
        <v>7</v>
      </c>
      <c r="E253" s="152" t="s">
        <v>738</v>
      </c>
      <c r="F253" s="153">
        <v>1118.0924999999982</v>
      </c>
      <c r="G253" s="152">
        <v>31.52</v>
      </c>
      <c r="H253" s="152">
        <v>31.97</v>
      </c>
      <c r="I253" s="162">
        <f t="shared" si="61"/>
        <v>1.0142766497461928</v>
      </c>
      <c r="J253" s="152">
        <v>1.8</v>
      </c>
      <c r="K253" s="162">
        <f t="shared" si="62"/>
        <v>5.7106598984771578E-2</v>
      </c>
      <c r="L253" s="153">
        <v>496.93</v>
      </c>
      <c r="M253" s="163">
        <f t="shared" si="63"/>
        <v>1.0713832487309645</v>
      </c>
      <c r="N253" s="153">
        <v>1118.0924999999982</v>
      </c>
      <c r="O253" s="152">
        <v>0</v>
      </c>
      <c r="P253" s="154">
        <v>0</v>
      </c>
      <c r="Q253" s="253">
        <v>0</v>
      </c>
      <c r="R253" s="152">
        <v>2.2499999999999964</v>
      </c>
      <c r="S253" s="154">
        <v>7.1383248730964355E-2</v>
      </c>
      <c r="T253" s="152" t="s">
        <v>724</v>
      </c>
      <c r="U253" s="152" t="s">
        <v>428</v>
      </c>
      <c r="V253" s="152"/>
      <c r="W253" s="158">
        <v>1</v>
      </c>
      <c r="X253" s="158" t="s">
        <v>292</v>
      </c>
    </row>
    <row r="254" spans="2:24">
      <c r="B254" s="844"/>
      <c r="C254" s="814"/>
      <c r="D254" s="161">
        <v>8</v>
      </c>
      <c r="E254" s="152" t="s">
        <v>584</v>
      </c>
      <c r="F254" s="153">
        <v>1067.1375</v>
      </c>
      <c r="G254" s="152">
        <v>279.37</v>
      </c>
      <c r="H254" s="152">
        <v>269.62</v>
      </c>
      <c r="I254" s="162">
        <f t="shared" si="61"/>
        <v>0.96510004653327131</v>
      </c>
      <c r="J254" s="152">
        <v>26</v>
      </c>
      <c r="K254" s="162">
        <f t="shared" si="62"/>
        <v>9.3066542577943223E-2</v>
      </c>
      <c r="L254" s="153">
        <v>65.67</v>
      </c>
      <c r="M254" s="163">
        <f t="shared" si="63"/>
        <v>1.0581665891112144</v>
      </c>
      <c r="N254" s="153">
        <v>1067.1375</v>
      </c>
      <c r="O254" s="152">
        <v>0</v>
      </c>
      <c r="P254" s="154">
        <v>0</v>
      </c>
      <c r="Q254" s="253">
        <v>0</v>
      </c>
      <c r="R254" s="152">
        <v>16.25</v>
      </c>
      <c r="S254" s="154">
        <v>5.8166589111214514E-2</v>
      </c>
      <c r="T254" s="152" t="s">
        <v>724</v>
      </c>
      <c r="U254" s="152" t="s">
        <v>428</v>
      </c>
      <c r="V254" s="152"/>
      <c r="W254" s="158">
        <v>1</v>
      </c>
      <c r="X254" s="158" t="s">
        <v>316</v>
      </c>
    </row>
    <row r="255" spans="2:24">
      <c r="B255" s="844"/>
      <c r="C255" s="814"/>
      <c r="D255" s="161">
        <v>9</v>
      </c>
      <c r="E255" s="152" t="s">
        <v>714</v>
      </c>
      <c r="F255" s="153">
        <v>1028.5392000000006</v>
      </c>
      <c r="G255" s="152">
        <v>21.78</v>
      </c>
      <c r="H255" s="152">
        <v>21.8</v>
      </c>
      <c r="I255" s="162">
        <f t="shared" si="61"/>
        <v>1.0009182736455464</v>
      </c>
      <c r="J255" s="152">
        <v>2.1</v>
      </c>
      <c r="K255" s="162">
        <f t="shared" si="62"/>
        <v>9.6418732782369149E-2</v>
      </c>
      <c r="L255" s="153">
        <v>485.16</v>
      </c>
      <c r="M255" s="163">
        <f t="shared" si="63"/>
        <v>1.0973370064279155</v>
      </c>
      <c r="N255" s="153">
        <v>1028.5392000000006</v>
      </c>
      <c r="O255" s="152">
        <v>0</v>
      </c>
      <c r="P255" s="154">
        <v>0</v>
      </c>
      <c r="Q255" s="253">
        <v>0</v>
      </c>
      <c r="R255" s="152">
        <v>2.120000000000001</v>
      </c>
      <c r="S255" s="154">
        <v>9.7337006427915554E-2</v>
      </c>
      <c r="T255" s="152" t="s">
        <v>724</v>
      </c>
      <c r="U255" s="152" t="s">
        <v>428</v>
      </c>
      <c r="V255" s="152"/>
      <c r="W255" s="158">
        <v>1</v>
      </c>
      <c r="X255" s="158" t="s">
        <v>286</v>
      </c>
    </row>
    <row r="256" spans="2:24">
      <c r="B256" s="845"/>
      <c r="C256" s="815"/>
      <c r="D256" s="161">
        <v>10</v>
      </c>
      <c r="E256" s="152" t="s">
        <v>587</v>
      </c>
      <c r="F256" s="153">
        <v>951.80899999999815</v>
      </c>
      <c r="G256" s="152">
        <v>150.43</v>
      </c>
      <c r="H256" s="152">
        <v>141.79</v>
      </c>
      <c r="I256" s="162">
        <f t="shared" si="61"/>
        <v>0.94256464800904061</v>
      </c>
      <c r="J256" s="152">
        <v>21.98</v>
      </c>
      <c r="K256" s="162">
        <f t="shared" si="62"/>
        <v>0.14611447184737086</v>
      </c>
      <c r="L256" s="153">
        <v>71.349999999999994</v>
      </c>
      <c r="M256" s="163">
        <f t="shared" si="63"/>
        <v>1.0886791198564114</v>
      </c>
      <c r="N256" s="153">
        <v>951.80899999999815</v>
      </c>
      <c r="O256" s="152">
        <v>0</v>
      </c>
      <c r="P256" s="154">
        <v>0</v>
      </c>
      <c r="Q256" s="253">
        <v>0</v>
      </c>
      <c r="R256" s="152">
        <v>13.339999999999975</v>
      </c>
      <c r="S256" s="154">
        <v>8.8679119856411456E-2</v>
      </c>
      <c r="T256" s="152" t="s">
        <v>724</v>
      </c>
      <c r="U256" s="152" t="s">
        <v>428</v>
      </c>
      <c r="V256" s="152"/>
      <c r="W256" s="158">
        <v>1</v>
      </c>
      <c r="X256" s="158" t="s">
        <v>316</v>
      </c>
    </row>
    <row r="257" spans="2:24">
      <c r="B257" s="810">
        <f t="shared" ref="B257" si="74">B247+1</f>
        <v>45955</v>
      </c>
      <c r="C257" s="813" t="str">
        <f t="shared" ref="C257" si="75">CHOOSE(WEEKDAY(B257,2),"一","二","三","四","五","六","日")</f>
        <v>六</v>
      </c>
      <c r="D257" s="161">
        <v>1</v>
      </c>
      <c r="E257" s="152" t="s">
        <v>479</v>
      </c>
      <c r="F257" s="153">
        <v>4344.7620999999872</v>
      </c>
      <c r="G257" s="152">
        <v>560.59</v>
      </c>
      <c r="H257" s="152">
        <v>557.02</v>
      </c>
      <c r="I257" s="162">
        <f t="shared" si="61"/>
        <v>0.99363170944897328</v>
      </c>
      <c r="J257" s="152">
        <v>33.04</v>
      </c>
      <c r="K257" s="162">
        <f t="shared" si="62"/>
        <v>5.8937904707540262E-2</v>
      </c>
      <c r="L257" s="153">
        <v>147.43</v>
      </c>
      <c r="M257" s="163">
        <f t="shared" si="63"/>
        <v>1.0525696141565135</v>
      </c>
      <c r="N257" s="153">
        <v>4344.7620999999872</v>
      </c>
      <c r="O257" s="152">
        <v>0</v>
      </c>
      <c r="P257" s="154">
        <v>0</v>
      </c>
      <c r="Q257" s="253">
        <v>0</v>
      </c>
      <c r="R257" s="152">
        <v>29.469999999999914</v>
      </c>
      <c r="S257" s="154">
        <v>5.2569614156513518E-2</v>
      </c>
      <c r="T257" s="152" t="s">
        <v>724</v>
      </c>
      <c r="U257" s="152" t="s">
        <v>478</v>
      </c>
      <c r="V257" s="152" t="s">
        <v>678</v>
      </c>
      <c r="W257" s="158">
        <v>1</v>
      </c>
      <c r="X257" s="158" t="s">
        <v>467</v>
      </c>
    </row>
    <row r="258" spans="2:24">
      <c r="B258" s="844"/>
      <c r="C258" s="814"/>
      <c r="D258" s="161">
        <v>2</v>
      </c>
      <c r="E258" s="152" t="s">
        <v>499</v>
      </c>
      <c r="F258" s="153">
        <v>4160.1343000000006</v>
      </c>
      <c r="G258" s="152">
        <v>773.41</v>
      </c>
      <c r="H258" s="152">
        <v>763.4</v>
      </c>
      <c r="I258" s="162">
        <f t="shared" si="61"/>
        <v>0.98705731759351445</v>
      </c>
      <c r="J258" s="152">
        <v>54</v>
      </c>
      <c r="K258" s="162">
        <f t="shared" si="62"/>
        <v>6.9820664330691354E-2</v>
      </c>
      <c r="L258" s="153">
        <v>94.57</v>
      </c>
      <c r="M258" s="163">
        <f t="shared" si="63"/>
        <v>1.0568779819242058</v>
      </c>
      <c r="N258" s="153">
        <v>4160.1343000000006</v>
      </c>
      <c r="O258" s="152">
        <v>0</v>
      </c>
      <c r="P258" s="154">
        <v>0</v>
      </c>
      <c r="Q258" s="253">
        <v>0</v>
      </c>
      <c r="R258" s="152">
        <v>43.990000000000009</v>
      </c>
      <c r="S258" s="154">
        <v>5.6877981924205803E-2</v>
      </c>
      <c r="T258" s="152" t="s">
        <v>724</v>
      </c>
      <c r="U258" s="152" t="s">
        <v>428</v>
      </c>
      <c r="V258" s="152"/>
      <c r="W258" s="158">
        <v>1</v>
      </c>
      <c r="X258" s="158" t="s">
        <v>316</v>
      </c>
    </row>
    <row r="259" spans="2:24">
      <c r="B259" s="844"/>
      <c r="C259" s="814"/>
      <c r="D259" s="161">
        <v>3</v>
      </c>
      <c r="E259" s="152" t="s">
        <v>497</v>
      </c>
      <c r="F259" s="153">
        <v>2118.5555000000022</v>
      </c>
      <c r="G259" s="152">
        <v>72.849999999999994</v>
      </c>
      <c r="H259" s="152">
        <v>71</v>
      </c>
      <c r="I259" s="162">
        <f t="shared" si="61"/>
        <v>0.97460535346602617</v>
      </c>
      <c r="J259" s="152">
        <v>7</v>
      </c>
      <c r="K259" s="162">
        <f t="shared" si="62"/>
        <v>9.6087851750171593E-2</v>
      </c>
      <c r="L259" s="153">
        <v>411.37</v>
      </c>
      <c r="M259" s="163">
        <f t="shared" si="63"/>
        <v>1.0706932052161977</v>
      </c>
      <c r="N259" s="153">
        <v>2118.5555000000022</v>
      </c>
      <c r="O259" s="152">
        <v>0</v>
      </c>
      <c r="P259" s="154">
        <v>0</v>
      </c>
      <c r="Q259" s="253">
        <v>0</v>
      </c>
      <c r="R259" s="152">
        <v>5.1500000000000057</v>
      </c>
      <c r="S259" s="154">
        <v>7.0693205216197749E-2</v>
      </c>
      <c r="T259" s="152" t="s">
        <v>724</v>
      </c>
      <c r="U259" s="152" t="s">
        <v>428</v>
      </c>
      <c r="V259" s="152"/>
      <c r="W259" s="158">
        <v>1</v>
      </c>
      <c r="X259" s="158" t="s">
        <v>292</v>
      </c>
    </row>
    <row r="260" spans="2:24">
      <c r="B260" s="844"/>
      <c r="C260" s="814"/>
      <c r="D260" s="161">
        <v>4</v>
      </c>
      <c r="E260" s="152" t="s">
        <v>495</v>
      </c>
      <c r="F260" s="153">
        <v>1447.5131000000024</v>
      </c>
      <c r="G260" s="152">
        <v>42.55</v>
      </c>
      <c r="H260" s="152">
        <v>42.84</v>
      </c>
      <c r="I260" s="162">
        <f t="shared" si="61"/>
        <v>1.0068155111633375</v>
      </c>
      <c r="J260" s="152">
        <v>1.8</v>
      </c>
      <c r="K260" s="162">
        <f t="shared" si="62"/>
        <v>4.230317273795535E-2</v>
      </c>
      <c r="L260" s="153">
        <v>692.59</v>
      </c>
      <c r="M260" s="163">
        <f t="shared" si="63"/>
        <v>1.0491186839012927</v>
      </c>
      <c r="N260" s="153">
        <v>1447.5131000000024</v>
      </c>
      <c r="O260" s="152">
        <v>0</v>
      </c>
      <c r="P260" s="154">
        <v>0</v>
      </c>
      <c r="Q260" s="253">
        <v>0</v>
      </c>
      <c r="R260" s="152">
        <v>2.0900000000000034</v>
      </c>
      <c r="S260" s="154">
        <v>4.9118683901292683E-2</v>
      </c>
      <c r="T260" s="152" t="s">
        <v>724</v>
      </c>
      <c r="U260" s="152" t="s">
        <v>428</v>
      </c>
      <c r="V260" s="152"/>
      <c r="W260" s="158">
        <v>1</v>
      </c>
      <c r="X260" s="158" t="s">
        <v>289</v>
      </c>
    </row>
    <row r="261" spans="2:24">
      <c r="B261" s="844"/>
      <c r="C261" s="814"/>
      <c r="D261" s="161">
        <v>5</v>
      </c>
      <c r="E261" s="152" t="s">
        <v>457</v>
      </c>
      <c r="F261" s="153">
        <v>1147.0838999999999</v>
      </c>
      <c r="G261" s="152">
        <v>5828</v>
      </c>
      <c r="H261" s="152">
        <v>6033.33</v>
      </c>
      <c r="I261" s="162">
        <f t="shared" si="61"/>
        <v>1.0352316403568977</v>
      </c>
      <c r="J261" s="152">
        <v>200</v>
      </c>
      <c r="K261" s="162">
        <f t="shared" si="62"/>
        <v>3.4317089910775568E-2</v>
      </c>
      <c r="L261" s="153">
        <v>2.83</v>
      </c>
      <c r="M261" s="163">
        <f t="shared" si="63"/>
        <v>1.0695487302676734</v>
      </c>
      <c r="N261" s="153">
        <v>1147.0838999999999</v>
      </c>
      <c r="O261" s="152">
        <v>0</v>
      </c>
      <c r="P261" s="154">
        <v>0</v>
      </c>
      <c r="Q261" s="253">
        <v>0</v>
      </c>
      <c r="R261" s="152">
        <v>405.32999999999993</v>
      </c>
      <c r="S261" s="154">
        <v>6.9548730267673289E-2</v>
      </c>
      <c r="T261" s="152" t="s">
        <v>724</v>
      </c>
      <c r="U261" s="152" t="s">
        <v>428</v>
      </c>
      <c r="V261" s="152"/>
      <c r="W261" s="158">
        <v>1</v>
      </c>
      <c r="X261" s="158" t="s">
        <v>292</v>
      </c>
    </row>
    <row r="262" spans="2:24">
      <c r="B262" s="844"/>
      <c r="C262" s="814"/>
      <c r="D262" s="161">
        <v>6</v>
      </c>
      <c r="E262" s="152" t="s">
        <v>587</v>
      </c>
      <c r="F262" s="153">
        <v>1124.4759999999992</v>
      </c>
      <c r="G262" s="152">
        <v>200.52</v>
      </c>
      <c r="H262" s="152">
        <v>193.53</v>
      </c>
      <c r="I262" s="162">
        <f t="shared" si="61"/>
        <v>0.9651406343506882</v>
      </c>
      <c r="J262" s="152">
        <v>22.75</v>
      </c>
      <c r="K262" s="162">
        <f t="shared" si="62"/>
        <v>0.11345501695591462</v>
      </c>
      <c r="L262" s="153">
        <v>71.349999999999994</v>
      </c>
      <c r="M262" s="163">
        <f t="shared" si="63"/>
        <v>1.0785956513066028</v>
      </c>
      <c r="N262" s="153">
        <v>1124.4759999999992</v>
      </c>
      <c r="O262" s="152">
        <v>0</v>
      </c>
      <c r="P262" s="154">
        <v>0</v>
      </c>
      <c r="Q262" s="253">
        <v>0</v>
      </c>
      <c r="R262" s="152">
        <v>15.759999999999991</v>
      </c>
      <c r="S262" s="154">
        <v>7.8595651306602787E-2</v>
      </c>
      <c r="T262" s="152" t="s">
        <v>724</v>
      </c>
      <c r="U262" s="152" t="s">
        <v>428</v>
      </c>
      <c r="V262" s="152"/>
      <c r="W262" s="158">
        <v>1</v>
      </c>
      <c r="X262" s="158" t="s">
        <v>316</v>
      </c>
    </row>
    <row r="263" spans="2:24">
      <c r="B263" s="844"/>
      <c r="C263" s="814"/>
      <c r="D263" s="161">
        <v>7</v>
      </c>
      <c r="E263" s="152" t="s">
        <v>507</v>
      </c>
      <c r="F263" s="153">
        <v>1053.6824999999822</v>
      </c>
      <c r="G263" s="152">
        <v>2527.0500000000002</v>
      </c>
      <c r="H263" s="152">
        <v>2504.4499999999998</v>
      </c>
      <c r="I263" s="162">
        <f t="shared" si="61"/>
        <v>0.99105676579410762</v>
      </c>
      <c r="J263" s="152">
        <v>49.35</v>
      </c>
      <c r="K263" s="162">
        <f t="shared" si="62"/>
        <v>1.9528699471716031E-2</v>
      </c>
      <c r="L263" s="153">
        <v>39.39</v>
      </c>
      <c r="M263" s="163">
        <f t="shared" si="63"/>
        <v>1.0105854652658237</v>
      </c>
      <c r="N263" s="153">
        <v>1053.6824999999822</v>
      </c>
      <c r="O263" s="152">
        <v>0</v>
      </c>
      <c r="P263" s="154">
        <v>0</v>
      </c>
      <c r="Q263" s="253">
        <v>0</v>
      </c>
      <c r="R263" s="152">
        <v>26.749999999999545</v>
      </c>
      <c r="S263" s="154">
        <v>1.0585465265823607E-2</v>
      </c>
      <c r="T263" s="152" t="s">
        <v>724</v>
      </c>
      <c r="U263" s="152" t="s">
        <v>487</v>
      </c>
      <c r="V263" s="152" t="s">
        <v>725</v>
      </c>
      <c r="W263" s="158">
        <v>1</v>
      </c>
      <c r="X263" s="158" t="s">
        <v>467</v>
      </c>
    </row>
    <row r="264" spans="2:24">
      <c r="B264" s="844"/>
      <c r="C264" s="814"/>
      <c r="D264" s="161">
        <v>8</v>
      </c>
      <c r="E264" s="152" t="s">
        <v>748</v>
      </c>
      <c r="F264" s="153">
        <v>961.52699999999834</v>
      </c>
      <c r="G264" s="152">
        <v>15.8</v>
      </c>
      <c r="H264" s="152">
        <v>15.95</v>
      </c>
      <c r="I264" s="162">
        <f t="shared" ref="I264:I266" si="76">H264/G264</f>
        <v>1.0094936708860758</v>
      </c>
      <c r="J264" s="152">
        <v>1.4</v>
      </c>
      <c r="K264" s="162">
        <f t="shared" ref="K264:K306" si="77">J264/G264</f>
        <v>8.8607594936708847E-2</v>
      </c>
      <c r="L264" s="153">
        <v>620.34</v>
      </c>
      <c r="M264" s="163">
        <f t="shared" ref="M264:M266" si="78">(H264+J264)/G264</f>
        <v>1.0981012658227847</v>
      </c>
      <c r="N264" s="153">
        <v>961.52699999999834</v>
      </c>
      <c r="O264" s="152">
        <v>0</v>
      </c>
      <c r="P264" s="154">
        <v>0</v>
      </c>
      <c r="Q264" s="253">
        <v>0</v>
      </c>
      <c r="R264" s="152">
        <v>1.5499999999999972</v>
      </c>
      <c r="S264" s="154">
        <v>9.8101265822784625E-2</v>
      </c>
      <c r="T264" s="152" t="s">
        <v>724</v>
      </c>
      <c r="U264" s="152" t="s">
        <v>428</v>
      </c>
      <c r="V264" s="152"/>
      <c r="W264" s="158">
        <v>1</v>
      </c>
      <c r="X264" s="158" t="s">
        <v>283</v>
      </c>
    </row>
    <row r="265" spans="2:24">
      <c r="B265" s="844"/>
      <c r="C265" s="814"/>
      <c r="D265" s="161">
        <v>9</v>
      </c>
      <c r="E265" s="152" t="s">
        <v>569</v>
      </c>
      <c r="F265" s="153">
        <v>953.48259999999857</v>
      </c>
      <c r="G265" s="152">
        <v>55.11</v>
      </c>
      <c r="H265" s="152">
        <v>54.4</v>
      </c>
      <c r="I265" s="162">
        <f t="shared" si="76"/>
        <v>0.98711667573943018</v>
      </c>
      <c r="J265" s="152">
        <v>3.3</v>
      </c>
      <c r="K265" s="162">
        <f t="shared" si="77"/>
        <v>5.9880239520958084E-2</v>
      </c>
      <c r="L265" s="153">
        <v>368.14</v>
      </c>
      <c r="M265" s="163">
        <f t="shared" si="78"/>
        <v>1.0469969152603882</v>
      </c>
      <c r="N265" s="153">
        <v>953.48259999999857</v>
      </c>
      <c r="O265" s="152">
        <v>0</v>
      </c>
      <c r="P265" s="154">
        <v>0</v>
      </c>
      <c r="Q265" s="253">
        <v>0</v>
      </c>
      <c r="R265" s="152">
        <v>2.5899999999999963</v>
      </c>
      <c r="S265" s="154">
        <v>4.6996915260388246E-2</v>
      </c>
      <c r="T265" s="152" t="s">
        <v>724</v>
      </c>
      <c r="U265" s="152" t="s">
        <v>428</v>
      </c>
      <c r="V265" s="152"/>
      <c r="W265" s="158">
        <v>1</v>
      </c>
      <c r="X265" s="158" t="s">
        <v>308</v>
      </c>
    </row>
    <row r="266" spans="2:24">
      <c r="B266" s="845"/>
      <c r="C266" s="815"/>
      <c r="D266" s="161">
        <v>10</v>
      </c>
      <c r="E266" s="152" t="s">
        <v>703</v>
      </c>
      <c r="F266" s="153">
        <v>938.13920000000098</v>
      </c>
      <c r="G266" s="152">
        <v>332.64</v>
      </c>
      <c r="H266" s="152">
        <v>346</v>
      </c>
      <c r="I266" s="162">
        <f t="shared" si="76"/>
        <v>1.0401635401635403</v>
      </c>
      <c r="J266" s="152">
        <v>0</v>
      </c>
      <c r="K266" s="162">
        <f t="shared" si="77"/>
        <v>0</v>
      </c>
      <c r="L266" s="153">
        <v>70.22</v>
      </c>
      <c r="M266" s="163">
        <f t="shared" si="78"/>
        <v>1.0401635401635403</v>
      </c>
      <c r="N266" s="153">
        <v>938.13920000000098</v>
      </c>
      <c r="O266" s="152">
        <v>0</v>
      </c>
      <c r="P266" s="154">
        <v>0</v>
      </c>
      <c r="Q266" s="253">
        <v>0</v>
      </c>
      <c r="R266" s="152">
        <v>13.360000000000014</v>
      </c>
      <c r="S266" s="154">
        <v>4.0163540163540207E-2</v>
      </c>
      <c r="T266" s="152" t="s">
        <v>724</v>
      </c>
      <c r="U266" s="152" t="s">
        <v>428</v>
      </c>
      <c r="V266" s="152"/>
      <c r="W266" s="158">
        <v>1</v>
      </c>
      <c r="X266" s="158" t="s">
        <v>286</v>
      </c>
    </row>
    <row r="267" spans="2:24">
      <c r="B267" s="810">
        <f t="shared" ref="B267" si="79">B257+1</f>
        <v>45956</v>
      </c>
      <c r="C267" s="813" t="str">
        <f t="shared" ref="C267" si="80">CHOOSE(WEEKDAY(B267,2),"一","二","三","四","五","六","日")</f>
        <v>日</v>
      </c>
      <c r="D267" s="161">
        <v>1</v>
      </c>
      <c r="E267" s="152" t="s">
        <v>479</v>
      </c>
      <c r="F267" s="153">
        <v>4661.7365999999838</v>
      </c>
      <c r="G267" s="152">
        <v>1018.44</v>
      </c>
      <c r="H267" s="152">
        <v>1024.24</v>
      </c>
      <c r="I267" s="162">
        <f t="shared" ref="I267:I306" si="81">H267/G267</f>
        <v>1.0056949844860767</v>
      </c>
      <c r="J267" s="152">
        <v>25.82</v>
      </c>
      <c r="K267" s="162">
        <f t="shared" si="77"/>
        <v>2.5352499901810613E-2</v>
      </c>
      <c r="L267" s="153">
        <v>147.43</v>
      </c>
      <c r="M267" s="163">
        <f t="shared" ref="M267:M306" si="82">(H267+J267)/G267</f>
        <v>1.0310474843878872</v>
      </c>
      <c r="N267" s="153">
        <v>4661.7365999999838</v>
      </c>
      <c r="O267" s="152">
        <v>0</v>
      </c>
      <c r="P267" s="154">
        <v>0</v>
      </c>
      <c r="Q267" s="253">
        <v>0</v>
      </c>
      <c r="R267" s="152">
        <v>31.619999999999891</v>
      </c>
      <c r="S267" s="154">
        <v>3.1047484387887247E-2</v>
      </c>
      <c r="T267" s="152" t="s">
        <v>724</v>
      </c>
      <c r="U267" s="152" t="s">
        <v>478</v>
      </c>
      <c r="V267" s="152" t="s">
        <v>678</v>
      </c>
      <c r="W267" s="158">
        <v>1</v>
      </c>
      <c r="X267" s="158" t="s">
        <v>467</v>
      </c>
    </row>
    <row r="268" spans="2:24">
      <c r="B268" s="844"/>
      <c r="C268" s="814"/>
      <c r="D268" s="161">
        <v>2</v>
      </c>
      <c r="E268" s="152" t="s">
        <v>499</v>
      </c>
      <c r="F268" s="153">
        <v>2142.0105000000085</v>
      </c>
      <c r="G268" s="152">
        <v>1197.45</v>
      </c>
      <c r="H268" s="152">
        <v>1181.7</v>
      </c>
      <c r="I268" s="162">
        <f t="shared" si="81"/>
        <v>0.98684704998121009</v>
      </c>
      <c r="J268" s="152">
        <v>38.4</v>
      </c>
      <c r="K268" s="162">
        <f t="shared" si="77"/>
        <v>3.2068144807716394E-2</v>
      </c>
      <c r="L268" s="153">
        <v>94.57</v>
      </c>
      <c r="M268" s="163">
        <f t="shared" si="82"/>
        <v>1.0189151947889266</v>
      </c>
      <c r="N268" s="153">
        <v>2142.0105000000085</v>
      </c>
      <c r="O268" s="152">
        <v>0</v>
      </c>
      <c r="P268" s="154">
        <v>0</v>
      </c>
      <c r="Q268" s="253">
        <v>0</v>
      </c>
      <c r="R268" s="152">
        <v>22.650000000000091</v>
      </c>
      <c r="S268" s="154">
        <v>1.8915194788926545E-2</v>
      </c>
      <c r="T268" s="152" t="s">
        <v>724</v>
      </c>
      <c r="U268" s="152" t="s">
        <v>428</v>
      </c>
      <c r="V268" s="152"/>
      <c r="W268" s="158">
        <v>1</v>
      </c>
      <c r="X268" s="158" t="s">
        <v>316</v>
      </c>
    </row>
    <row r="269" spans="2:24">
      <c r="B269" s="844"/>
      <c r="C269" s="814"/>
      <c r="D269" s="161">
        <v>3</v>
      </c>
      <c r="E269" s="152" t="s">
        <v>505</v>
      </c>
      <c r="F269" s="153">
        <v>2102.0565999999994</v>
      </c>
      <c r="G269" s="152">
        <v>207.78</v>
      </c>
      <c r="H269" s="152">
        <v>202.65</v>
      </c>
      <c r="I269" s="162">
        <f t="shared" si="81"/>
        <v>0.97531042448743865</v>
      </c>
      <c r="J269" s="152">
        <v>8.6</v>
      </c>
      <c r="K269" s="162">
        <f t="shared" si="77"/>
        <v>4.1389931658484931E-2</v>
      </c>
      <c r="L269" s="153">
        <v>605.78</v>
      </c>
      <c r="M269" s="163">
        <f t="shared" si="82"/>
        <v>1.0167003561459236</v>
      </c>
      <c r="N269" s="153">
        <v>2102.0565999999994</v>
      </c>
      <c r="O269" s="152">
        <v>0</v>
      </c>
      <c r="P269" s="154">
        <v>0</v>
      </c>
      <c r="Q269" s="253">
        <v>0</v>
      </c>
      <c r="R269" s="152">
        <v>3.4699999999999989</v>
      </c>
      <c r="S269" s="154">
        <v>1.6700356145923568E-2</v>
      </c>
      <c r="T269" s="152" t="s">
        <v>724</v>
      </c>
      <c r="U269" s="152" t="s">
        <v>487</v>
      </c>
      <c r="V269" s="152" t="s">
        <v>725</v>
      </c>
      <c r="W269" s="158">
        <v>1</v>
      </c>
      <c r="X269" s="158" t="s">
        <v>272</v>
      </c>
    </row>
    <row r="270" spans="2:24">
      <c r="B270" s="844"/>
      <c r="C270" s="814"/>
      <c r="D270" s="161">
        <v>4</v>
      </c>
      <c r="E270" s="152" t="s">
        <v>497</v>
      </c>
      <c r="F270" s="153">
        <v>1641.3662999999979</v>
      </c>
      <c r="G270" s="152">
        <v>80.53</v>
      </c>
      <c r="H270" s="152">
        <v>79.52</v>
      </c>
      <c r="I270" s="162">
        <f t="shared" si="81"/>
        <v>0.987458090152738</v>
      </c>
      <c r="J270" s="152">
        <v>5</v>
      </c>
      <c r="K270" s="162">
        <f t="shared" si="77"/>
        <v>6.2088662610207374E-2</v>
      </c>
      <c r="L270" s="153">
        <v>411.37</v>
      </c>
      <c r="M270" s="163">
        <f t="shared" si="82"/>
        <v>1.0495467527629454</v>
      </c>
      <c r="N270" s="153">
        <v>1641.3662999999979</v>
      </c>
      <c r="O270" s="152">
        <v>0</v>
      </c>
      <c r="P270" s="154">
        <v>0</v>
      </c>
      <c r="Q270" s="253">
        <v>0</v>
      </c>
      <c r="R270" s="152">
        <v>3.9899999999999949</v>
      </c>
      <c r="S270" s="154">
        <v>4.9546752762945422E-2</v>
      </c>
      <c r="T270" s="152" t="s">
        <v>724</v>
      </c>
      <c r="U270" s="152" t="s">
        <v>428</v>
      </c>
      <c r="V270" s="152"/>
      <c r="W270" s="158">
        <v>1</v>
      </c>
      <c r="X270" s="158" t="s">
        <v>292</v>
      </c>
    </row>
    <row r="271" spans="2:24">
      <c r="B271" s="844"/>
      <c r="C271" s="814"/>
      <c r="D271" s="161">
        <v>5</v>
      </c>
      <c r="E271" s="152" t="s">
        <v>581</v>
      </c>
      <c r="F271" s="153">
        <v>1578.6896000000033</v>
      </c>
      <c r="G271" s="152">
        <v>65.25</v>
      </c>
      <c r="H271" s="152">
        <v>65.48</v>
      </c>
      <c r="I271" s="162">
        <f t="shared" si="81"/>
        <v>1.0035249042145595</v>
      </c>
      <c r="J271" s="152">
        <v>2.2799999999999998</v>
      </c>
      <c r="K271" s="162">
        <f t="shared" si="77"/>
        <v>3.4942528735632181E-2</v>
      </c>
      <c r="L271" s="153">
        <v>628.96</v>
      </c>
      <c r="M271" s="163">
        <f t="shared" si="82"/>
        <v>1.0384674329501917</v>
      </c>
      <c r="N271" s="153">
        <v>1578.6896000000033</v>
      </c>
      <c r="O271" s="152">
        <v>0</v>
      </c>
      <c r="P271" s="154">
        <v>0</v>
      </c>
      <c r="Q271" s="253">
        <v>0</v>
      </c>
      <c r="R271" s="152">
        <v>2.5100000000000051</v>
      </c>
      <c r="S271" s="154">
        <v>3.846743295019165E-2</v>
      </c>
      <c r="T271" s="152" t="s">
        <v>724</v>
      </c>
      <c r="U271" s="152" t="s">
        <v>428</v>
      </c>
      <c r="V271" s="152"/>
      <c r="W271" s="158">
        <v>1</v>
      </c>
      <c r="X271" s="158" t="s">
        <v>273</v>
      </c>
    </row>
    <row r="272" spans="2:24">
      <c r="B272" s="844"/>
      <c r="C272" s="814"/>
      <c r="D272" s="161">
        <v>6</v>
      </c>
      <c r="E272" s="152" t="s">
        <v>495</v>
      </c>
      <c r="F272" s="153">
        <v>1502.9203000000014</v>
      </c>
      <c r="G272" s="152">
        <v>60.23</v>
      </c>
      <c r="H272" s="152">
        <v>60.6</v>
      </c>
      <c r="I272" s="162">
        <f t="shared" si="81"/>
        <v>1.0061431180474847</v>
      </c>
      <c r="J272" s="152">
        <v>1.8</v>
      </c>
      <c r="K272" s="162">
        <f t="shared" si="77"/>
        <v>2.9885439149925287E-2</v>
      </c>
      <c r="L272" s="153">
        <v>692.59</v>
      </c>
      <c r="M272" s="163">
        <f t="shared" si="82"/>
        <v>1.0360285571974099</v>
      </c>
      <c r="N272" s="153">
        <v>1502.9203000000014</v>
      </c>
      <c r="O272" s="152">
        <v>0</v>
      </c>
      <c r="P272" s="154">
        <v>0</v>
      </c>
      <c r="Q272" s="253">
        <v>0</v>
      </c>
      <c r="R272" s="152">
        <v>2.1700000000000017</v>
      </c>
      <c r="S272" s="154">
        <v>3.6028557197409959E-2</v>
      </c>
      <c r="T272" s="152" t="s">
        <v>724</v>
      </c>
      <c r="U272" s="152" t="s">
        <v>428</v>
      </c>
      <c r="V272" s="152"/>
      <c r="W272" s="158">
        <v>1</v>
      </c>
      <c r="X272" s="158" t="s">
        <v>289</v>
      </c>
    </row>
    <row r="273" spans="2:24">
      <c r="B273" s="844"/>
      <c r="C273" s="814"/>
      <c r="D273" s="161">
        <v>7</v>
      </c>
      <c r="E273" s="152" t="s">
        <v>692</v>
      </c>
      <c r="F273" s="153">
        <v>1375.5584000000133</v>
      </c>
      <c r="G273" s="152">
        <v>787.56</v>
      </c>
      <c r="H273" s="152">
        <v>789.32</v>
      </c>
      <c r="I273" s="162">
        <f t="shared" si="81"/>
        <v>1.0022347503682261</v>
      </c>
      <c r="J273" s="152">
        <v>9</v>
      </c>
      <c r="K273" s="162">
        <f t="shared" si="77"/>
        <v>1.1427700746609783E-2</v>
      </c>
      <c r="L273" s="153">
        <v>127.84</v>
      </c>
      <c r="M273" s="163">
        <f t="shared" si="82"/>
        <v>1.0136624511148358</v>
      </c>
      <c r="N273" s="153">
        <v>1375.5584000000133</v>
      </c>
      <c r="O273" s="152">
        <v>0</v>
      </c>
      <c r="P273" s="154">
        <v>0</v>
      </c>
      <c r="Q273" s="253">
        <v>0</v>
      </c>
      <c r="R273" s="152">
        <v>10.760000000000105</v>
      </c>
      <c r="S273" s="154">
        <v>1.3662451114835829E-2</v>
      </c>
      <c r="T273" s="152" t="s">
        <v>724</v>
      </c>
      <c r="U273" s="152" t="s">
        <v>428</v>
      </c>
      <c r="V273" s="152"/>
      <c r="W273" s="158">
        <v>1</v>
      </c>
      <c r="X273" s="158" t="s">
        <v>467</v>
      </c>
    </row>
    <row r="274" spans="2:24">
      <c r="B274" s="844"/>
      <c r="C274" s="814"/>
      <c r="D274" s="161">
        <v>8</v>
      </c>
      <c r="E274" s="152" t="s">
        <v>523</v>
      </c>
      <c r="F274" s="153">
        <v>1296.2312999999945</v>
      </c>
      <c r="G274" s="152">
        <v>622.08000000000004</v>
      </c>
      <c r="H274" s="152">
        <v>596.66999999999996</v>
      </c>
      <c r="I274" s="162">
        <f t="shared" si="81"/>
        <v>0.95915316358024683</v>
      </c>
      <c r="J274" s="152">
        <v>50.4</v>
      </c>
      <c r="K274" s="162">
        <f t="shared" si="77"/>
        <v>8.1018518518518517E-2</v>
      </c>
      <c r="L274" s="153">
        <v>51.87</v>
      </c>
      <c r="M274" s="163">
        <f t="shared" si="82"/>
        <v>1.0401716820987652</v>
      </c>
      <c r="N274" s="153">
        <v>1296.2312999999945</v>
      </c>
      <c r="O274" s="152">
        <v>0</v>
      </c>
      <c r="P274" s="154">
        <v>0</v>
      </c>
      <c r="Q274" s="253">
        <v>0</v>
      </c>
      <c r="R274" s="152">
        <v>24.989999999999895</v>
      </c>
      <c r="S274" s="154">
        <v>4.017168209876526E-2</v>
      </c>
      <c r="T274" s="152" t="s">
        <v>724</v>
      </c>
      <c r="U274" s="152" t="s">
        <v>428</v>
      </c>
      <c r="V274" s="152"/>
      <c r="W274" s="158">
        <v>1</v>
      </c>
      <c r="X274" s="158" t="s">
        <v>346</v>
      </c>
    </row>
    <row r="275" spans="2:24">
      <c r="B275" s="844"/>
      <c r="C275" s="814"/>
      <c r="D275" s="161">
        <v>9</v>
      </c>
      <c r="E275" s="152" t="s">
        <v>726</v>
      </c>
      <c r="F275" s="153">
        <v>1145.3609000000035</v>
      </c>
      <c r="G275" s="152">
        <v>98.52</v>
      </c>
      <c r="H275" s="152">
        <v>98.37</v>
      </c>
      <c r="I275" s="162">
        <f t="shared" si="81"/>
        <v>0.99847746650426317</v>
      </c>
      <c r="J275" s="152">
        <v>3.28</v>
      </c>
      <c r="K275" s="162">
        <f t="shared" si="77"/>
        <v>3.329273244011368E-2</v>
      </c>
      <c r="L275" s="153">
        <v>365.93</v>
      </c>
      <c r="M275" s="163">
        <f t="shared" si="82"/>
        <v>1.0317701989443768</v>
      </c>
      <c r="N275" s="153">
        <v>1145.3609000000035</v>
      </c>
      <c r="O275" s="152">
        <v>0</v>
      </c>
      <c r="P275" s="154">
        <v>0</v>
      </c>
      <c r="Q275" s="253">
        <v>0</v>
      </c>
      <c r="R275" s="152">
        <v>3.1300000000000097</v>
      </c>
      <c r="S275" s="154">
        <v>3.1770198944376875E-2</v>
      </c>
      <c r="T275" s="152" t="s">
        <v>724</v>
      </c>
      <c r="U275" s="152" t="s">
        <v>428</v>
      </c>
      <c r="V275" s="152"/>
      <c r="W275" s="158">
        <v>1</v>
      </c>
      <c r="X275" s="158" t="s">
        <v>470</v>
      </c>
    </row>
    <row r="276" spans="2:24">
      <c r="B276" s="845"/>
      <c r="C276" s="815"/>
      <c r="D276" s="161">
        <v>10</v>
      </c>
      <c r="E276" s="152" t="s">
        <v>584</v>
      </c>
      <c r="F276" s="153">
        <v>1098.6591000000012</v>
      </c>
      <c r="G276" s="152">
        <v>518.89</v>
      </c>
      <c r="H276" s="152">
        <v>486.87</v>
      </c>
      <c r="I276" s="162">
        <f t="shared" si="81"/>
        <v>0.93829135269517627</v>
      </c>
      <c r="J276" s="152">
        <v>48.75</v>
      </c>
      <c r="K276" s="162">
        <f t="shared" si="77"/>
        <v>9.3950548285763838E-2</v>
      </c>
      <c r="L276" s="153">
        <v>65.67</v>
      </c>
      <c r="M276" s="163">
        <f t="shared" si="82"/>
        <v>1.03224190098094</v>
      </c>
      <c r="N276" s="153">
        <v>1098.6591000000012</v>
      </c>
      <c r="O276" s="152">
        <v>0</v>
      </c>
      <c r="P276" s="154">
        <v>0</v>
      </c>
      <c r="Q276" s="253">
        <v>0</v>
      </c>
      <c r="R276" s="152">
        <v>16.730000000000018</v>
      </c>
      <c r="S276" s="154">
        <v>3.2241900980940118E-2</v>
      </c>
      <c r="T276" s="152" t="s">
        <v>724</v>
      </c>
      <c r="U276" s="152" t="s">
        <v>428</v>
      </c>
      <c r="V276" s="152"/>
      <c r="W276" s="158">
        <v>1</v>
      </c>
      <c r="X276" s="158" t="s">
        <v>316</v>
      </c>
    </row>
    <row r="277" spans="2:24">
      <c r="B277" s="810">
        <f t="shared" ref="B277" si="83">B267+1</f>
        <v>45957</v>
      </c>
      <c r="C277" s="813" t="str">
        <f t="shared" ref="C277" si="84">CHOOSE(WEEKDAY(B277,2),"一","二","三","四","五","六","日")</f>
        <v>一</v>
      </c>
      <c r="D277" s="161">
        <v>1</v>
      </c>
      <c r="E277" s="152" t="s">
        <v>479</v>
      </c>
      <c r="F277" s="153">
        <v>4222.3951999999981</v>
      </c>
      <c r="G277" s="152">
        <v>945.13</v>
      </c>
      <c r="H277" s="152">
        <v>951.47</v>
      </c>
      <c r="I277" s="162">
        <f t="shared" si="81"/>
        <v>1.0067080719054522</v>
      </c>
      <c r="J277" s="152">
        <v>22.3</v>
      </c>
      <c r="K277" s="162">
        <f t="shared" si="77"/>
        <v>2.3594637774697662E-2</v>
      </c>
      <c r="L277" s="153">
        <v>147.43</v>
      </c>
      <c r="M277" s="163">
        <f t="shared" si="82"/>
        <v>1.0303027096801498</v>
      </c>
      <c r="N277" s="153">
        <v>4222.3951999999981</v>
      </c>
      <c r="O277" s="152">
        <v>0</v>
      </c>
      <c r="P277" s="154">
        <v>0</v>
      </c>
      <c r="Q277" s="253">
        <v>0</v>
      </c>
      <c r="R277" s="152">
        <v>28.639999999999986</v>
      </c>
      <c r="S277" s="154">
        <v>3.0302709680149805E-2</v>
      </c>
      <c r="T277" s="152" t="s">
        <v>724</v>
      </c>
      <c r="U277" s="152" t="s">
        <v>478</v>
      </c>
      <c r="V277" s="152" t="s">
        <v>678</v>
      </c>
      <c r="W277" s="158">
        <v>1</v>
      </c>
      <c r="X277" s="158" t="s">
        <v>467</v>
      </c>
    </row>
    <row r="278" spans="2:24">
      <c r="B278" s="844"/>
      <c r="C278" s="814"/>
      <c r="D278" s="161">
        <v>2</v>
      </c>
      <c r="E278" s="152" t="s">
        <v>505</v>
      </c>
      <c r="F278" s="153">
        <v>3186.4027999999944</v>
      </c>
      <c r="G278" s="152">
        <v>198.36</v>
      </c>
      <c r="H278" s="152">
        <v>203.62</v>
      </c>
      <c r="I278" s="162">
        <f t="shared" si="81"/>
        <v>1.0265174430328694</v>
      </c>
      <c r="J278" s="152">
        <v>0</v>
      </c>
      <c r="K278" s="162">
        <f t="shared" si="77"/>
        <v>0</v>
      </c>
      <c r="L278" s="153">
        <v>605.78</v>
      </c>
      <c r="M278" s="163">
        <f t="shared" si="82"/>
        <v>1.0265174430328694</v>
      </c>
      <c r="N278" s="153">
        <v>3186.4027999999944</v>
      </c>
      <c r="O278" s="152">
        <v>0</v>
      </c>
      <c r="P278" s="154">
        <v>0</v>
      </c>
      <c r="Q278" s="253">
        <v>0</v>
      </c>
      <c r="R278" s="152">
        <v>5.2599999999999909</v>
      </c>
      <c r="S278" s="154">
        <v>2.6517443032869483E-2</v>
      </c>
      <c r="T278" s="152" t="s">
        <v>724</v>
      </c>
      <c r="U278" s="152" t="s">
        <v>487</v>
      </c>
      <c r="V278" s="152" t="s">
        <v>725</v>
      </c>
      <c r="W278" s="158">
        <v>1</v>
      </c>
      <c r="X278" s="158" t="s">
        <v>272</v>
      </c>
    </row>
    <row r="279" spans="2:24">
      <c r="B279" s="844"/>
      <c r="C279" s="814"/>
      <c r="D279" s="161">
        <v>3</v>
      </c>
      <c r="E279" s="152" t="s">
        <v>499</v>
      </c>
      <c r="F279" s="153">
        <v>2958.149599999997</v>
      </c>
      <c r="G279" s="152">
        <v>1163.7</v>
      </c>
      <c r="H279" s="152">
        <v>1159.73</v>
      </c>
      <c r="I279" s="162">
        <f t="shared" si="81"/>
        <v>0.99658846781816612</v>
      </c>
      <c r="J279" s="152">
        <v>35.25</v>
      </c>
      <c r="K279" s="162">
        <f t="shared" si="77"/>
        <v>3.0291312193864398E-2</v>
      </c>
      <c r="L279" s="153">
        <v>94.57</v>
      </c>
      <c r="M279" s="163">
        <f t="shared" si="82"/>
        <v>1.0268797800120306</v>
      </c>
      <c r="N279" s="153">
        <v>2958.149599999997</v>
      </c>
      <c r="O279" s="152">
        <v>0</v>
      </c>
      <c r="P279" s="154">
        <v>0</v>
      </c>
      <c r="Q279" s="253">
        <v>0</v>
      </c>
      <c r="R279" s="152">
        <v>31.279999999999973</v>
      </c>
      <c r="S279" s="154">
        <v>2.6879780012030566E-2</v>
      </c>
      <c r="T279" s="152" t="s">
        <v>724</v>
      </c>
      <c r="U279" s="152" t="s">
        <v>428</v>
      </c>
      <c r="V279" s="152"/>
      <c r="W279" s="158">
        <v>1</v>
      </c>
      <c r="X279" s="158" t="s">
        <v>316</v>
      </c>
    </row>
    <row r="280" spans="2:24">
      <c r="B280" s="844"/>
      <c r="C280" s="814"/>
      <c r="D280" s="161">
        <v>4</v>
      </c>
      <c r="E280" s="152" t="s">
        <v>495</v>
      </c>
      <c r="F280" s="153">
        <v>2562.5830000000019</v>
      </c>
      <c r="G280" s="152">
        <v>58.32</v>
      </c>
      <c r="H280" s="152">
        <v>58.42</v>
      </c>
      <c r="I280" s="162">
        <f t="shared" si="81"/>
        <v>1.0017146776406036</v>
      </c>
      <c r="J280" s="152">
        <v>3.6</v>
      </c>
      <c r="K280" s="162">
        <f t="shared" si="77"/>
        <v>6.1728395061728399E-2</v>
      </c>
      <c r="L280" s="153">
        <v>692.59</v>
      </c>
      <c r="M280" s="163">
        <f t="shared" si="82"/>
        <v>1.0634430727023321</v>
      </c>
      <c r="N280" s="153">
        <v>2562.5830000000019</v>
      </c>
      <c r="O280" s="152">
        <v>0</v>
      </c>
      <c r="P280" s="154">
        <v>0</v>
      </c>
      <c r="Q280" s="253">
        <v>0</v>
      </c>
      <c r="R280" s="152">
        <v>3.7000000000000028</v>
      </c>
      <c r="S280" s="154">
        <v>6.3443072702332015E-2</v>
      </c>
      <c r="T280" s="152" t="s">
        <v>724</v>
      </c>
      <c r="U280" s="152" t="s">
        <v>428</v>
      </c>
      <c r="V280" s="152"/>
      <c r="W280" s="158">
        <v>1</v>
      </c>
      <c r="X280" s="158" t="s">
        <v>289</v>
      </c>
    </row>
    <row r="281" spans="2:24">
      <c r="B281" s="844"/>
      <c r="C281" s="814"/>
      <c r="D281" s="161">
        <v>5</v>
      </c>
      <c r="E281" s="152" t="s">
        <v>497</v>
      </c>
      <c r="F281" s="153">
        <v>2373.6048999999985</v>
      </c>
      <c r="G281" s="152">
        <v>76.67</v>
      </c>
      <c r="H281" s="152">
        <v>76.44</v>
      </c>
      <c r="I281" s="162">
        <f t="shared" si="81"/>
        <v>0.99700013042911173</v>
      </c>
      <c r="J281" s="152">
        <v>6</v>
      </c>
      <c r="K281" s="162">
        <f t="shared" si="77"/>
        <v>7.8257467066649281E-2</v>
      </c>
      <c r="L281" s="153">
        <v>411.37</v>
      </c>
      <c r="M281" s="163">
        <f t="shared" si="82"/>
        <v>1.075257597495761</v>
      </c>
      <c r="N281" s="153">
        <v>2373.6048999999985</v>
      </c>
      <c r="O281" s="152">
        <v>0</v>
      </c>
      <c r="P281" s="154">
        <v>0</v>
      </c>
      <c r="Q281" s="253">
        <v>0</v>
      </c>
      <c r="R281" s="152">
        <v>5.769999999999996</v>
      </c>
      <c r="S281" s="154">
        <v>7.5257597495760997E-2</v>
      </c>
      <c r="T281" s="152" t="s">
        <v>724</v>
      </c>
      <c r="U281" s="152" t="s">
        <v>428</v>
      </c>
      <c r="V281" s="152"/>
      <c r="W281" s="158">
        <v>1</v>
      </c>
      <c r="X281" s="158" t="s">
        <v>292</v>
      </c>
    </row>
    <row r="282" spans="2:24">
      <c r="B282" s="844"/>
      <c r="C282" s="814"/>
      <c r="D282" s="161">
        <v>6</v>
      </c>
      <c r="E282" s="152" t="s">
        <v>581</v>
      </c>
      <c r="F282" s="153">
        <v>1496.9247999999973</v>
      </c>
      <c r="G282" s="152">
        <v>62.17</v>
      </c>
      <c r="H282" s="152">
        <v>64.55</v>
      </c>
      <c r="I282" s="162">
        <f t="shared" si="81"/>
        <v>1.038282129644523</v>
      </c>
      <c r="J282" s="152">
        <v>0</v>
      </c>
      <c r="K282" s="162">
        <f t="shared" si="77"/>
        <v>0</v>
      </c>
      <c r="L282" s="153">
        <v>628.96</v>
      </c>
      <c r="M282" s="163">
        <f t="shared" si="82"/>
        <v>1.038282129644523</v>
      </c>
      <c r="N282" s="153">
        <v>1496.9247999999973</v>
      </c>
      <c r="O282" s="152">
        <v>0</v>
      </c>
      <c r="P282" s="154">
        <v>0</v>
      </c>
      <c r="Q282" s="253">
        <v>0</v>
      </c>
      <c r="R282" s="152">
        <v>2.3799999999999955</v>
      </c>
      <c r="S282" s="154">
        <v>3.8282129644523009E-2</v>
      </c>
      <c r="T282" s="152" t="s">
        <v>724</v>
      </c>
      <c r="U282" s="152" t="s">
        <v>428</v>
      </c>
      <c r="V282" s="152"/>
      <c r="W282" s="158">
        <v>1</v>
      </c>
      <c r="X282" s="158" t="s">
        <v>273</v>
      </c>
    </row>
    <row r="283" spans="2:24">
      <c r="B283" s="844"/>
      <c r="C283" s="814"/>
      <c r="D283" s="161">
        <v>7</v>
      </c>
      <c r="E283" s="152" t="s">
        <v>746</v>
      </c>
      <c r="F283" s="153">
        <v>1439.6375999999973</v>
      </c>
      <c r="G283" s="152">
        <v>93.37</v>
      </c>
      <c r="H283" s="152">
        <v>94.6</v>
      </c>
      <c r="I283" s="162">
        <f t="shared" si="81"/>
        <v>1.0131733961657918</v>
      </c>
      <c r="J283" s="152">
        <v>2.7</v>
      </c>
      <c r="K283" s="162">
        <f t="shared" si="77"/>
        <v>2.8917211095641E-2</v>
      </c>
      <c r="L283" s="153">
        <v>366.32</v>
      </c>
      <c r="M283" s="163">
        <f t="shared" si="82"/>
        <v>1.0420906072614329</v>
      </c>
      <c r="N283" s="153">
        <v>1439.6375999999973</v>
      </c>
      <c r="O283" s="152">
        <v>0</v>
      </c>
      <c r="P283" s="154">
        <v>0</v>
      </c>
      <c r="Q283" s="253">
        <v>0</v>
      </c>
      <c r="R283" s="152">
        <v>3.9299999999999926</v>
      </c>
      <c r="S283" s="154">
        <v>4.2090607261432926E-2</v>
      </c>
      <c r="T283" s="152" t="s">
        <v>724</v>
      </c>
      <c r="U283" s="152" t="s">
        <v>428</v>
      </c>
      <c r="V283" s="152"/>
      <c r="W283" s="158">
        <v>1</v>
      </c>
      <c r="X283" s="158" t="s">
        <v>219</v>
      </c>
    </row>
    <row r="284" spans="2:24">
      <c r="B284" s="844"/>
      <c r="C284" s="814"/>
      <c r="D284" s="161">
        <v>8</v>
      </c>
      <c r="E284" s="152" t="s">
        <v>684</v>
      </c>
      <c r="F284" s="153">
        <v>1350.9496000000001</v>
      </c>
      <c r="G284" s="152">
        <v>82.35</v>
      </c>
      <c r="H284" s="152">
        <v>83.05</v>
      </c>
      <c r="I284" s="162">
        <f t="shared" si="81"/>
        <v>1.0085003035822708</v>
      </c>
      <c r="J284" s="152">
        <v>2.94</v>
      </c>
      <c r="K284" s="162">
        <f t="shared" si="77"/>
        <v>3.5701275045537342E-2</v>
      </c>
      <c r="L284" s="153">
        <v>371.14</v>
      </c>
      <c r="M284" s="163">
        <f t="shared" si="82"/>
        <v>1.044201578627808</v>
      </c>
      <c r="N284" s="153">
        <v>1350.9496000000001</v>
      </c>
      <c r="O284" s="152">
        <v>0</v>
      </c>
      <c r="P284" s="154">
        <v>0</v>
      </c>
      <c r="Q284" s="253">
        <v>0</v>
      </c>
      <c r="R284" s="152">
        <v>3.6400000000000006</v>
      </c>
      <c r="S284" s="154">
        <v>4.4201578627808144E-2</v>
      </c>
      <c r="T284" s="152" t="s">
        <v>724</v>
      </c>
      <c r="U284" s="152" t="s">
        <v>428</v>
      </c>
      <c r="V284" s="152"/>
      <c r="W284" s="158">
        <v>1</v>
      </c>
      <c r="X284" s="158" t="s">
        <v>467</v>
      </c>
    </row>
    <row r="285" spans="2:24">
      <c r="B285" s="844"/>
      <c r="C285" s="814"/>
      <c r="D285" s="161">
        <v>9</v>
      </c>
      <c r="E285" s="152" t="s">
        <v>691</v>
      </c>
      <c r="F285" s="153">
        <v>1120.9506000000019</v>
      </c>
      <c r="G285" s="152">
        <v>22.86</v>
      </c>
      <c r="H285" s="152">
        <v>23.35</v>
      </c>
      <c r="I285" s="162">
        <f t="shared" si="81"/>
        <v>1.0214348206474191</v>
      </c>
      <c r="J285" s="152">
        <v>1.6</v>
      </c>
      <c r="K285" s="162">
        <f t="shared" si="77"/>
        <v>6.9991251093613302E-2</v>
      </c>
      <c r="L285" s="153">
        <v>536.34</v>
      </c>
      <c r="M285" s="163">
        <f t="shared" si="82"/>
        <v>1.0914260717410325</v>
      </c>
      <c r="N285" s="153">
        <v>1120.9506000000019</v>
      </c>
      <c r="O285" s="152">
        <v>0</v>
      </c>
      <c r="P285" s="154">
        <v>0</v>
      </c>
      <c r="Q285" s="253">
        <v>0</v>
      </c>
      <c r="R285" s="152">
        <v>2.0900000000000034</v>
      </c>
      <c r="S285" s="154">
        <v>9.1426071741032525E-2</v>
      </c>
      <c r="T285" s="152" t="s">
        <v>724</v>
      </c>
      <c r="U285" s="152" t="s">
        <v>428</v>
      </c>
      <c r="V285" s="152"/>
      <c r="W285" s="158">
        <v>1</v>
      </c>
      <c r="X285" s="158" t="s">
        <v>286</v>
      </c>
    </row>
    <row r="286" spans="2:24">
      <c r="B286" s="845"/>
      <c r="C286" s="815"/>
      <c r="D286" s="161">
        <v>10</v>
      </c>
      <c r="E286" s="152" t="s">
        <v>734</v>
      </c>
      <c r="F286" s="153">
        <v>1099.9841999999996</v>
      </c>
      <c r="G286" s="152">
        <v>123.12</v>
      </c>
      <c r="H286" s="152">
        <v>124.42</v>
      </c>
      <c r="I286" s="162">
        <f t="shared" si="81"/>
        <v>1.0105588044184535</v>
      </c>
      <c r="J286" s="152">
        <v>8.36</v>
      </c>
      <c r="K286" s="162">
        <f t="shared" si="77"/>
        <v>6.7901234567901231E-2</v>
      </c>
      <c r="L286" s="153">
        <v>113.87</v>
      </c>
      <c r="M286" s="163">
        <f t="shared" si="82"/>
        <v>1.0784600389863548</v>
      </c>
      <c r="N286" s="153">
        <v>1099.9841999999996</v>
      </c>
      <c r="O286" s="152">
        <v>0</v>
      </c>
      <c r="P286" s="154">
        <v>0</v>
      </c>
      <c r="Q286" s="253">
        <v>0</v>
      </c>
      <c r="R286" s="152">
        <v>9.6599999999999966</v>
      </c>
      <c r="S286" s="154">
        <v>7.8460038986354744E-2</v>
      </c>
      <c r="T286" s="152" t="s">
        <v>724</v>
      </c>
      <c r="U286" s="152" t="s">
        <v>428</v>
      </c>
      <c r="V286" s="152"/>
      <c r="W286" s="158">
        <v>1</v>
      </c>
      <c r="X286" s="158" t="s">
        <v>289</v>
      </c>
    </row>
    <row r="287" spans="2:24">
      <c r="B287" s="810">
        <f t="shared" ref="B287" si="85">B277+1</f>
        <v>45958</v>
      </c>
      <c r="C287" s="813" t="str">
        <f t="shared" ref="C287" si="86">CHOOSE(WEEKDAY(B287,2),"一","二","三","四","五","六","日")</f>
        <v>二</v>
      </c>
      <c r="D287" s="161">
        <v>1</v>
      </c>
      <c r="E287" s="152" t="s">
        <v>493</v>
      </c>
      <c r="F287" s="153">
        <v>3769.6824999999999</v>
      </c>
      <c r="G287" s="152">
        <v>211.81</v>
      </c>
      <c r="H287" s="152">
        <v>206.36</v>
      </c>
      <c r="I287" s="162">
        <f t="shared" si="81"/>
        <v>0.97426939237996324</v>
      </c>
      <c r="J287" s="152">
        <v>25.2</v>
      </c>
      <c r="K287" s="162">
        <f t="shared" si="77"/>
        <v>0.1189745526651244</v>
      </c>
      <c r="L287" s="153">
        <v>190.87</v>
      </c>
      <c r="M287" s="163">
        <f t="shared" si="82"/>
        <v>1.0932439450450875</v>
      </c>
      <c r="N287" s="153">
        <v>3769.6824999999999</v>
      </c>
      <c r="O287" s="152">
        <v>0</v>
      </c>
      <c r="P287" s="154">
        <v>0</v>
      </c>
      <c r="Q287" s="253">
        <v>0</v>
      </c>
      <c r="R287" s="152">
        <v>19.75</v>
      </c>
      <c r="S287" s="154">
        <v>9.3243945045087581E-2</v>
      </c>
      <c r="T287" s="152" t="s">
        <v>724</v>
      </c>
      <c r="U287" s="152" t="s">
        <v>428</v>
      </c>
      <c r="V287" s="152"/>
      <c r="W287" s="158">
        <v>1</v>
      </c>
      <c r="X287" s="158" t="s">
        <v>492</v>
      </c>
    </row>
    <row r="288" spans="2:24">
      <c r="B288" s="844"/>
      <c r="C288" s="814"/>
      <c r="D288" s="161">
        <v>2</v>
      </c>
      <c r="E288" s="152" t="s">
        <v>479</v>
      </c>
      <c r="F288" s="153">
        <v>3629.7265999999881</v>
      </c>
      <c r="G288" s="152">
        <v>869.99</v>
      </c>
      <c r="H288" s="152">
        <v>866.28</v>
      </c>
      <c r="I288" s="162">
        <f t="shared" si="81"/>
        <v>0.99573558316762256</v>
      </c>
      <c r="J288" s="152">
        <v>30.8</v>
      </c>
      <c r="K288" s="162">
        <f t="shared" si="77"/>
        <v>3.5402705778227336E-2</v>
      </c>
      <c r="L288" s="153">
        <v>147.43</v>
      </c>
      <c r="M288" s="163">
        <f t="shared" si="82"/>
        <v>1.0311382889458498</v>
      </c>
      <c r="N288" s="153">
        <v>3993.8786999999879</v>
      </c>
      <c r="O288" s="152">
        <v>2.4700000000000002</v>
      </c>
      <c r="P288" s="154">
        <v>2.8391130932539457E-3</v>
      </c>
      <c r="Q288" s="253">
        <v>364.15210000000002</v>
      </c>
      <c r="R288" s="152">
        <v>24.619999999999919</v>
      </c>
      <c r="S288" s="154">
        <v>2.8299175852595913E-2</v>
      </c>
      <c r="T288" s="152" t="s">
        <v>724</v>
      </c>
      <c r="U288" s="152" t="s">
        <v>478</v>
      </c>
      <c r="V288" s="152" t="s">
        <v>678</v>
      </c>
      <c r="W288" s="158">
        <v>1</v>
      </c>
      <c r="X288" s="158" t="s">
        <v>467</v>
      </c>
    </row>
    <row r="289" spans="2:24">
      <c r="B289" s="844"/>
      <c r="C289" s="814"/>
      <c r="D289" s="161">
        <v>3</v>
      </c>
      <c r="E289" s="152" t="s">
        <v>692</v>
      </c>
      <c r="F289" s="153">
        <v>1815.3280000000059</v>
      </c>
      <c r="G289" s="152">
        <v>811.63</v>
      </c>
      <c r="H289" s="152">
        <v>810.95</v>
      </c>
      <c r="I289" s="162">
        <f t="shared" si="81"/>
        <v>0.99916217981099764</v>
      </c>
      <c r="J289" s="152">
        <v>14.88</v>
      </c>
      <c r="K289" s="162">
        <f t="shared" si="77"/>
        <v>1.8333477076993211E-2</v>
      </c>
      <c r="L289" s="153">
        <v>127.84</v>
      </c>
      <c r="M289" s="163">
        <f t="shared" si="82"/>
        <v>1.0174956568879909</v>
      </c>
      <c r="N289" s="153">
        <v>1815.3280000000059</v>
      </c>
      <c r="O289" s="152">
        <v>0</v>
      </c>
      <c r="P289" s="154">
        <v>0</v>
      </c>
      <c r="Q289" s="253">
        <v>0</v>
      </c>
      <c r="R289" s="152">
        <v>14.200000000000045</v>
      </c>
      <c r="S289" s="154">
        <v>1.7495656887990891E-2</v>
      </c>
      <c r="T289" s="152" t="s">
        <v>724</v>
      </c>
      <c r="U289" s="152" t="s">
        <v>428</v>
      </c>
      <c r="V289" s="152"/>
      <c r="W289" s="158">
        <v>1</v>
      </c>
      <c r="X289" s="158" t="s">
        <v>467</v>
      </c>
    </row>
    <row r="290" spans="2:24">
      <c r="B290" s="844"/>
      <c r="C290" s="814"/>
      <c r="D290" s="161">
        <v>4</v>
      </c>
      <c r="E290" s="152" t="s">
        <v>505</v>
      </c>
      <c r="F290" s="153">
        <v>1726.4729999999965</v>
      </c>
      <c r="G290" s="152">
        <v>194.27</v>
      </c>
      <c r="H290" s="152">
        <v>194.97</v>
      </c>
      <c r="I290" s="162">
        <f t="shared" si="81"/>
        <v>1.0036032326144027</v>
      </c>
      <c r="J290" s="152">
        <v>2.15</v>
      </c>
      <c r="K290" s="162">
        <f t="shared" si="77"/>
        <v>1.1067071601379522E-2</v>
      </c>
      <c r="L290" s="153">
        <v>605.78</v>
      </c>
      <c r="M290" s="163">
        <f t="shared" si="82"/>
        <v>1.0146703042157821</v>
      </c>
      <c r="N290" s="153">
        <v>1726.4729999999965</v>
      </c>
      <c r="O290" s="152">
        <v>0</v>
      </c>
      <c r="P290" s="154">
        <v>0</v>
      </c>
      <c r="Q290" s="253">
        <v>0</v>
      </c>
      <c r="R290" s="152">
        <v>2.8499999999999943</v>
      </c>
      <c r="S290" s="154">
        <v>1.4670304215782129E-2</v>
      </c>
      <c r="T290" s="152" t="s">
        <v>724</v>
      </c>
      <c r="U290" s="152" t="s">
        <v>487</v>
      </c>
      <c r="V290" s="152" t="s">
        <v>725</v>
      </c>
      <c r="W290" s="158">
        <v>1</v>
      </c>
      <c r="X290" s="158" t="s">
        <v>272</v>
      </c>
    </row>
    <row r="291" spans="2:24">
      <c r="B291" s="844"/>
      <c r="C291" s="814"/>
      <c r="D291" s="161">
        <v>5</v>
      </c>
      <c r="E291" s="152" t="s">
        <v>581</v>
      </c>
      <c r="F291" s="153">
        <v>1660.454399999996</v>
      </c>
      <c r="G291" s="152">
        <v>58.67</v>
      </c>
      <c r="H291" s="152">
        <v>59.41</v>
      </c>
      <c r="I291" s="162">
        <f t="shared" si="81"/>
        <v>1.0126129197204703</v>
      </c>
      <c r="J291" s="152">
        <v>1.9</v>
      </c>
      <c r="K291" s="162">
        <f t="shared" si="77"/>
        <v>3.2384523606613258E-2</v>
      </c>
      <c r="L291" s="153">
        <v>628.96</v>
      </c>
      <c r="M291" s="163">
        <f t="shared" si="82"/>
        <v>1.0449974433270837</v>
      </c>
      <c r="N291" s="153">
        <v>1660.454399999996</v>
      </c>
      <c r="O291" s="152">
        <v>0</v>
      </c>
      <c r="P291" s="154">
        <v>0</v>
      </c>
      <c r="Q291" s="253">
        <v>0</v>
      </c>
      <c r="R291" s="152">
        <v>2.6399999999999935</v>
      </c>
      <c r="S291" s="154">
        <v>4.4997443327083574E-2</v>
      </c>
      <c r="T291" s="152" t="s">
        <v>724</v>
      </c>
      <c r="U291" s="152" t="s">
        <v>428</v>
      </c>
      <c r="V291" s="152"/>
      <c r="W291" s="158">
        <v>1</v>
      </c>
      <c r="X291" s="158" t="s">
        <v>273</v>
      </c>
    </row>
    <row r="292" spans="2:24">
      <c r="B292" s="844"/>
      <c r="C292" s="814"/>
      <c r="D292" s="161">
        <v>6</v>
      </c>
      <c r="E292" s="152" t="s">
        <v>599</v>
      </c>
      <c r="F292" s="153">
        <v>1621.8509999999962</v>
      </c>
      <c r="G292" s="152">
        <v>128.63</v>
      </c>
      <c r="H292" s="152">
        <v>130.66999999999999</v>
      </c>
      <c r="I292" s="162">
        <f t="shared" si="81"/>
        <v>1.0158594418098421</v>
      </c>
      <c r="J292" s="152">
        <v>1.5</v>
      </c>
      <c r="K292" s="162">
        <f t="shared" si="77"/>
        <v>1.1661354271942781E-2</v>
      </c>
      <c r="L292" s="153">
        <v>458.15</v>
      </c>
      <c r="M292" s="163">
        <f t="shared" si="82"/>
        <v>1.0275207960817849</v>
      </c>
      <c r="N292" s="153">
        <v>1621.8509999999962</v>
      </c>
      <c r="O292" s="152">
        <v>0</v>
      </c>
      <c r="P292" s="154">
        <v>0</v>
      </c>
      <c r="Q292" s="253">
        <v>0</v>
      </c>
      <c r="R292" s="152">
        <v>3.539999999999992</v>
      </c>
      <c r="S292" s="154">
        <v>2.7520796081784905E-2</v>
      </c>
      <c r="T292" s="152" t="s">
        <v>724</v>
      </c>
      <c r="U292" s="152" t="s">
        <v>428</v>
      </c>
      <c r="V292" s="152"/>
      <c r="W292" s="158">
        <v>1</v>
      </c>
      <c r="X292" s="158" t="s">
        <v>347</v>
      </c>
    </row>
    <row r="293" spans="2:24">
      <c r="B293" s="844"/>
      <c r="C293" s="814"/>
      <c r="D293" s="161">
        <v>7</v>
      </c>
      <c r="E293" s="152" t="s">
        <v>499</v>
      </c>
      <c r="F293" s="153">
        <v>1484.7490000000041</v>
      </c>
      <c r="G293" s="152">
        <v>978.75</v>
      </c>
      <c r="H293" s="152">
        <v>967.45</v>
      </c>
      <c r="I293" s="162">
        <f t="shared" si="81"/>
        <v>0.9884546615581099</v>
      </c>
      <c r="J293" s="152">
        <v>27</v>
      </c>
      <c r="K293" s="162">
        <f t="shared" si="77"/>
        <v>2.7586206896551724E-2</v>
      </c>
      <c r="L293" s="153">
        <v>94.57</v>
      </c>
      <c r="M293" s="163">
        <f t="shared" si="82"/>
        <v>1.0160408684546616</v>
      </c>
      <c r="N293" s="153">
        <v>1484.7490000000041</v>
      </c>
      <c r="O293" s="152">
        <v>0</v>
      </c>
      <c r="P293" s="154">
        <v>0</v>
      </c>
      <c r="Q293" s="253">
        <v>0</v>
      </c>
      <c r="R293" s="152">
        <v>15.700000000000045</v>
      </c>
      <c r="S293" s="154">
        <v>1.6040868454661603E-2</v>
      </c>
      <c r="T293" s="152" t="s">
        <v>724</v>
      </c>
      <c r="U293" s="152" t="s">
        <v>428</v>
      </c>
      <c r="V293" s="152"/>
      <c r="W293" s="158">
        <v>1</v>
      </c>
      <c r="X293" s="158" t="s">
        <v>316</v>
      </c>
    </row>
    <row r="294" spans="2:24">
      <c r="B294" s="844"/>
      <c r="C294" s="814"/>
      <c r="D294" s="161">
        <v>8</v>
      </c>
      <c r="E294" s="152" t="s">
        <v>749</v>
      </c>
      <c r="F294" s="153">
        <v>1436.483999999997</v>
      </c>
      <c r="G294" s="152">
        <v>1157.6300000000001</v>
      </c>
      <c r="H294" s="152">
        <v>1206.49</v>
      </c>
      <c r="I294" s="162">
        <f t="shared" si="81"/>
        <v>1.0422069227646138</v>
      </c>
      <c r="J294" s="152">
        <v>0</v>
      </c>
      <c r="K294" s="162">
        <f t="shared" si="77"/>
        <v>0</v>
      </c>
      <c r="L294" s="153">
        <v>29.4</v>
      </c>
      <c r="M294" s="163">
        <f t="shared" si="82"/>
        <v>1.0422069227646138</v>
      </c>
      <c r="N294" s="153">
        <v>1436.483999999997</v>
      </c>
      <c r="O294" s="152">
        <v>0</v>
      </c>
      <c r="P294" s="154">
        <v>0</v>
      </c>
      <c r="Q294" s="253">
        <v>0</v>
      </c>
      <c r="R294" s="152">
        <v>48.8599999999999</v>
      </c>
      <c r="S294" s="154">
        <v>4.2206922764613818E-2</v>
      </c>
      <c r="T294" s="152" t="s">
        <v>724</v>
      </c>
      <c r="U294" s="152" t="s">
        <v>428</v>
      </c>
      <c r="V294" s="152"/>
      <c r="W294" s="158">
        <v>1</v>
      </c>
      <c r="X294" s="158" t="s">
        <v>347</v>
      </c>
    </row>
    <row r="295" spans="2:24">
      <c r="B295" s="844"/>
      <c r="C295" s="814"/>
      <c r="D295" s="161">
        <v>9</v>
      </c>
      <c r="E295" s="152" t="s">
        <v>569</v>
      </c>
      <c r="F295" s="153">
        <v>1428.3832000000034</v>
      </c>
      <c r="G295" s="152">
        <v>88.07</v>
      </c>
      <c r="H295" s="152">
        <v>83.15</v>
      </c>
      <c r="I295" s="162">
        <f t="shared" si="81"/>
        <v>0.94413534688316125</v>
      </c>
      <c r="J295" s="152">
        <v>8.8000000000000007</v>
      </c>
      <c r="K295" s="162">
        <f t="shared" si="77"/>
        <v>9.9920517769955738E-2</v>
      </c>
      <c r="L295" s="153">
        <v>368.14</v>
      </c>
      <c r="M295" s="163">
        <f t="shared" si="82"/>
        <v>1.0440558646531171</v>
      </c>
      <c r="N295" s="153">
        <v>1428.3832000000034</v>
      </c>
      <c r="O295" s="152">
        <v>0</v>
      </c>
      <c r="P295" s="154">
        <v>0</v>
      </c>
      <c r="Q295" s="253">
        <v>0</v>
      </c>
      <c r="R295" s="152">
        <v>3.8800000000000097</v>
      </c>
      <c r="S295" s="154">
        <v>4.405586465311695E-2</v>
      </c>
      <c r="T295" s="152" t="s">
        <v>724</v>
      </c>
      <c r="U295" s="152" t="s">
        <v>428</v>
      </c>
      <c r="V295" s="152"/>
      <c r="W295" s="158">
        <v>1</v>
      </c>
      <c r="X295" s="158" t="s">
        <v>308</v>
      </c>
    </row>
    <row r="296" spans="2:24">
      <c r="B296" s="845"/>
      <c r="C296" s="815"/>
      <c r="D296" s="161">
        <v>10</v>
      </c>
      <c r="E296" s="152" t="s">
        <v>495</v>
      </c>
      <c r="F296" s="153">
        <v>1218.9583999999938</v>
      </c>
      <c r="G296" s="152">
        <v>54.52</v>
      </c>
      <c r="H296" s="152">
        <v>54.48</v>
      </c>
      <c r="I296" s="162">
        <f t="shared" si="81"/>
        <v>0.99926632428466611</v>
      </c>
      <c r="J296" s="152">
        <v>1.8</v>
      </c>
      <c r="K296" s="162">
        <f t="shared" si="77"/>
        <v>3.3015407190022009E-2</v>
      </c>
      <c r="L296" s="153">
        <v>692.59</v>
      </c>
      <c r="M296" s="163">
        <f t="shared" si="82"/>
        <v>1.0322817314746879</v>
      </c>
      <c r="N296" s="153">
        <v>1218.9583999999938</v>
      </c>
      <c r="O296" s="152">
        <v>0</v>
      </c>
      <c r="P296" s="154">
        <v>0</v>
      </c>
      <c r="Q296" s="253">
        <v>0</v>
      </c>
      <c r="R296" s="152">
        <v>1.7599999999999909</v>
      </c>
      <c r="S296" s="154">
        <v>3.2281731474688019E-2</v>
      </c>
      <c r="T296" s="152" t="s">
        <v>724</v>
      </c>
      <c r="U296" s="152" t="s">
        <v>428</v>
      </c>
      <c r="V296" s="152"/>
      <c r="W296" s="158">
        <v>1</v>
      </c>
      <c r="X296" s="158" t="s">
        <v>289</v>
      </c>
    </row>
    <row r="297" spans="2:24">
      <c r="B297" s="810">
        <f>B287+1</f>
        <v>45959</v>
      </c>
      <c r="C297" s="813" t="str">
        <f t="shared" ref="C297" si="87">CHOOSE(WEEKDAY(B297,2),"一","二","三","四","五","六","日")</f>
        <v>三</v>
      </c>
      <c r="D297" s="161">
        <v>1</v>
      </c>
      <c r="E297" s="152" t="s">
        <v>479</v>
      </c>
      <c r="F297" s="153">
        <v>4645.5193000000154</v>
      </c>
      <c r="G297" s="152">
        <v>822.06</v>
      </c>
      <c r="H297" s="152">
        <v>822.57</v>
      </c>
      <c r="I297" s="162">
        <f t="shared" si="81"/>
        <v>1.0006203926720678</v>
      </c>
      <c r="J297" s="152">
        <v>31</v>
      </c>
      <c r="K297" s="162">
        <f t="shared" si="77"/>
        <v>3.7710142811960203E-2</v>
      </c>
      <c r="L297" s="153">
        <v>147.43</v>
      </c>
      <c r="M297" s="163">
        <f t="shared" si="82"/>
        <v>1.038330535484028</v>
      </c>
      <c r="N297" s="153">
        <v>4645.5193000000154</v>
      </c>
      <c r="O297" s="152">
        <v>0</v>
      </c>
      <c r="P297" s="154">
        <v>0</v>
      </c>
      <c r="Q297" s="253">
        <v>0</v>
      </c>
      <c r="R297" s="152">
        <v>31.510000000000105</v>
      </c>
      <c r="S297" s="154">
        <v>3.833053548402806E-2</v>
      </c>
      <c r="T297" s="152" t="s">
        <v>724</v>
      </c>
      <c r="U297" s="152" t="s">
        <v>478</v>
      </c>
      <c r="V297" s="152" t="s">
        <v>678</v>
      </c>
      <c r="W297" s="158">
        <v>1</v>
      </c>
      <c r="X297" s="158" t="s">
        <v>467</v>
      </c>
    </row>
    <row r="298" spans="2:24">
      <c r="B298" s="811"/>
      <c r="C298" s="814"/>
      <c r="D298" s="161">
        <v>2</v>
      </c>
      <c r="E298" s="152" t="s">
        <v>505</v>
      </c>
      <c r="F298" s="153">
        <v>3846.7029999999963</v>
      </c>
      <c r="G298" s="152">
        <v>212.76</v>
      </c>
      <c r="H298" s="152">
        <v>212.66</v>
      </c>
      <c r="I298" s="162">
        <f t="shared" si="81"/>
        <v>0.99952998683963157</v>
      </c>
      <c r="J298" s="152">
        <v>6.45</v>
      </c>
      <c r="K298" s="162">
        <f t="shared" si="77"/>
        <v>3.0315848843767628E-2</v>
      </c>
      <c r="L298" s="153">
        <v>605.78</v>
      </c>
      <c r="M298" s="163">
        <f t="shared" si="82"/>
        <v>1.029845835683399</v>
      </c>
      <c r="N298" s="153">
        <v>3846.7029999999963</v>
      </c>
      <c r="O298" s="152">
        <v>0</v>
      </c>
      <c r="P298" s="154">
        <v>0</v>
      </c>
      <c r="Q298" s="253">
        <v>0</v>
      </c>
      <c r="R298" s="152">
        <v>6.3499999999999943</v>
      </c>
      <c r="S298" s="154">
        <v>2.9845835683399109E-2</v>
      </c>
      <c r="T298" s="152" t="s">
        <v>724</v>
      </c>
      <c r="U298" s="152" t="s">
        <v>487</v>
      </c>
      <c r="V298" s="152" t="s">
        <v>725</v>
      </c>
      <c r="W298" s="158">
        <v>1</v>
      </c>
      <c r="X298" s="158" t="s">
        <v>272</v>
      </c>
    </row>
    <row r="299" spans="2:24">
      <c r="B299" s="811"/>
      <c r="C299" s="814"/>
      <c r="D299" s="161">
        <v>3</v>
      </c>
      <c r="E299" s="152" t="s">
        <v>499</v>
      </c>
      <c r="F299" s="153">
        <v>3232.4025999999949</v>
      </c>
      <c r="G299" s="152">
        <v>845.85</v>
      </c>
      <c r="H299" s="152">
        <v>812.53</v>
      </c>
      <c r="I299" s="162">
        <f t="shared" si="81"/>
        <v>0.96060767275521663</v>
      </c>
      <c r="J299" s="152">
        <v>67.5</v>
      </c>
      <c r="K299" s="162">
        <f t="shared" si="77"/>
        <v>7.9801383223975883E-2</v>
      </c>
      <c r="L299" s="153">
        <v>94.57</v>
      </c>
      <c r="M299" s="163">
        <f t="shared" si="82"/>
        <v>1.0404090559791925</v>
      </c>
      <c r="N299" s="153">
        <v>3232.4025999999949</v>
      </c>
      <c r="O299" s="152">
        <v>0</v>
      </c>
      <c r="P299" s="154">
        <v>0</v>
      </c>
      <c r="Q299" s="253">
        <v>0</v>
      </c>
      <c r="R299" s="152">
        <v>34.17999999999995</v>
      </c>
      <c r="S299" s="154">
        <v>4.0409055979192469E-2</v>
      </c>
      <c r="T299" s="152" t="s">
        <v>724</v>
      </c>
      <c r="U299" s="152" t="s">
        <v>428</v>
      </c>
      <c r="V299" s="152"/>
      <c r="W299" s="158">
        <v>1</v>
      </c>
      <c r="X299" s="158" t="s">
        <v>316</v>
      </c>
    </row>
    <row r="300" spans="2:24">
      <c r="B300" s="811"/>
      <c r="C300" s="814"/>
      <c r="D300" s="161">
        <v>4</v>
      </c>
      <c r="E300" s="152" t="s">
        <v>502</v>
      </c>
      <c r="F300" s="153">
        <v>2922.8264999999974</v>
      </c>
      <c r="G300" s="152">
        <v>115.13</v>
      </c>
      <c r="H300" s="152">
        <v>117.82</v>
      </c>
      <c r="I300" s="162">
        <f t="shared" si="81"/>
        <v>1.023364891861374</v>
      </c>
      <c r="J300" s="152">
        <v>4.16</v>
      </c>
      <c r="K300" s="162">
        <f t="shared" si="77"/>
        <v>3.6133066967775559E-2</v>
      </c>
      <c r="L300" s="153">
        <v>426.69</v>
      </c>
      <c r="M300" s="163">
        <f t="shared" si="82"/>
        <v>1.0594979588291495</v>
      </c>
      <c r="N300" s="153">
        <v>2922.8264999999974</v>
      </c>
      <c r="O300" s="152">
        <v>0</v>
      </c>
      <c r="P300" s="154">
        <v>0</v>
      </c>
      <c r="Q300" s="253">
        <v>0</v>
      </c>
      <c r="R300" s="152">
        <v>6.8499999999999943</v>
      </c>
      <c r="S300" s="154">
        <v>5.9497958829149607E-2</v>
      </c>
      <c r="T300" s="152" t="s">
        <v>724</v>
      </c>
      <c r="U300" s="152" t="s">
        <v>428</v>
      </c>
      <c r="V300" s="152"/>
      <c r="W300" s="158">
        <v>1</v>
      </c>
      <c r="X300" s="158" t="s">
        <v>501</v>
      </c>
    </row>
    <row r="301" spans="2:24">
      <c r="B301" s="811"/>
      <c r="C301" s="814"/>
      <c r="D301" s="161">
        <v>5</v>
      </c>
      <c r="E301" s="152" t="s">
        <v>497</v>
      </c>
      <c r="F301" s="153">
        <v>1670.1622000000009</v>
      </c>
      <c r="G301" s="152">
        <v>64.53</v>
      </c>
      <c r="H301" s="152">
        <v>64.34</v>
      </c>
      <c r="I301" s="162">
        <f t="shared" si="81"/>
        <v>0.99705563303889666</v>
      </c>
      <c r="J301" s="152">
        <v>4.25</v>
      </c>
      <c r="K301" s="162">
        <f t="shared" si="77"/>
        <v>6.5860839919417324E-2</v>
      </c>
      <c r="L301" s="153">
        <v>411.37</v>
      </c>
      <c r="M301" s="163">
        <f t="shared" si="82"/>
        <v>1.062916472958314</v>
      </c>
      <c r="N301" s="153">
        <v>1670.1622000000009</v>
      </c>
      <c r="O301" s="152">
        <v>0</v>
      </c>
      <c r="P301" s="154">
        <v>0</v>
      </c>
      <c r="Q301" s="253">
        <v>0</v>
      </c>
      <c r="R301" s="152">
        <v>4.0600000000000023</v>
      </c>
      <c r="S301" s="154">
        <v>6.2916472958313999E-2</v>
      </c>
      <c r="T301" s="152" t="s">
        <v>724</v>
      </c>
      <c r="U301" s="152" t="s">
        <v>428</v>
      </c>
      <c r="V301" s="152"/>
      <c r="W301" s="158">
        <v>1</v>
      </c>
      <c r="X301" s="158" t="s">
        <v>292</v>
      </c>
    </row>
    <row r="302" spans="2:24">
      <c r="B302" s="811"/>
      <c r="C302" s="814"/>
      <c r="D302" s="161">
        <v>6</v>
      </c>
      <c r="E302" s="152" t="s">
        <v>493</v>
      </c>
      <c r="F302" s="153">
        <v>1639.5733000000007</v>
      </c>
      <c r="G302" s="152">
        <v>205.59</v>
      </c>
      <c r="H302" s="152">
        <v>205.78</v>
      </c>
      <c r="I302" s="162">
        <f t="shared" si="81"/>
        <v>1.0009241694634954</v>
      </c>
      <c r="J302" s="152">
        <v>8.4</v>
      </c>
      <c r="K302" s="162">
        <f t="shared" si="77"/>
        <v>4.0858018386108273E-2</v>
      </c>
      <c r="L302" s="153">
        <v>190.87</v>
      </c>
      <c r="M302" s="163">
        <f t="shared" si="82"/>
        <v>1.0417821878496036</v>
      </c>
      <c r="N302" s="153">
        <v>1639.5733000000007</v>
      </c>
      <c r="O302" s="152">
        <v>0</v>
      </c>
      <c r="P302" s="154">
        <v>0</v>
      </c>
      <c r="Q302" s="253">
        <v>0</v>
      </c>
      <c r="R302" s="152">
        <v>8.5900000000000034</v>
      </c>
      <c r="S302" s="154">
        <v>4.1782187849603594E-2</v>
      </c>
      <c r="T302" s="152" t="s">
        <v>724</v>
      </c>
      <c r="U302" s="152" t="s">
        <v>428</v>
      </c>
      <c r="V302" s="152"/>
      <c r="W302" s="158">
        <v>1</v>
      </c>
      <c r="X302" s="158" t="s">
        <v>492</v>
      </c>
    </row>
    <row r="303" spans="2:24">
      <c r="B303" s="811"/>
      <c r="C303" s="814"/>
      <c r="D303" s="161">
        <v>7</v>
      </c>
      <c r="E303" s="152" t="s">
        <v>495</v>
      </c>
      <c r="F303" s="153">
        <v>1586.0310999999995</v>
      </c>
      <c r="G303" s="152">
        <v>52.78</v>
      </c>
      <c r="H303" s="152">
        <v>53.27</v>
      </c>
      <c r="I303" s="162">
        <f t="shared" si="81"/>
        <v>1.0092838196286473</v>
      </c>
      <c r="J303" s="152">
        <v>1.8</v>
      </c>
      <c r="K303" s="162">
        <f t="shared" si="77"/>
        <v>3.4103827207275485E-2</v>
      </c>
      <c r="L303" s="153">
        <v>692.59</v>
      </c>
      <c r="M303" s="163">
        <f t="shared" si="82"/>
        <v>1.0433876468359227</v>
      </c>
      <c r="N303" s="153">
        <v>1586.0310999999995</v>
      </c>
      <c r="O303" s="152">
        <v>0</v>
      </c>
      <c r="P303" s="154">
        <v>0</v>
      </c>
      <c r="Q303" s="253">
        <v>0</v>
      </c>
      <c r="R303" s="152">
        <v>2.2899999999999991</v>
      </c>
      <c r="S303" s="154">
        <v>4.338764683592268E-2</v>
      </c>
      <c r="T303" s="152" t="s">
        <v>724</v>
      </c>
      <c r="U303" s="152" t="s">
        <v>428</v>
      </c>
      <c r="V303" s="152"/>
      <c r="W303" s="158">
        <v>1</v>
      </c>
      <c r="X303" s="158" t="s">
        <v>289</v>
      </c>
    </row>
    <row r="304" spans="2:24">
      <c r="B304" s="811"/>
      <c r="C304" s="814"/>
      <c r="D304" s="161">
        <v>8</v>
      </c>
      <c r="E304" s="152" t="s">
        <v>584</v>
      </c>
      <c r="F304" s="153">
        <v>1585.2737999999993</v>
      </c>
      <c r="G304" s="152">
        <v>366.54</v>
      </c>
      <c r="H304" s="152">
        <v>359.48</v>
      </c>
      <c r="I304" s="162">
        <f t="shared" si="81"/>
        <v>0.98073880067659736</v>
      </c>
      <c r="J304" s="152">
        <v>31.2</v>
      </c>
      <c r="K304" s="162">
        <f t="shared" si="77"/>
        <v>8.5120314290391214E-2</v>
      </c>
      <c r="L304" s="153">
        <v>65.67</v>
      </c>
      <c r="M304" s="163">
        <f t="shared" si="82"/>
        <v>1.0658591149669885</v>
      </c>
      <c r="N304" s="153">
        <v>1585.2737999999993</v>
      </c>
      <c r="O304" s="152">
        <v>0</v>
      </c>
      <c r="P304" s="154">
        <v>0</v>
      </c>
      <c r="Q304" s="253">
        <v>0</v>
      </c>
      <c r="R304" s="152">
        <v>24.139999999999986</v>
      </c>
      <c r="S304" s="154">
        <v>6.5859114966988555E-2</v>
      </c>
      <c r="T304" s="152" t="s">
        <v>724</v>
      </c>
      <c r="U304" s="152" t="s">
        <v>428</v>
      </c>
      <c r="V304" s="152"/>
      <c r="W304" s="158">
        <v>1</v>
      </c>
      <c r="X304" s="158" t="s">
        <v>316</v>
      </c>
    </row>
    <row r="305" spans="2:24">
      <c r="B305" s="811"/>
      <c r="C305" s="814"/>
      <c r="D305" s="161">
        <v>9</v>
      </c>
      <c r="E305" s="152" t="s">
        <v>599</v>
      </c>
      <c r="F305" s="153">
        <v>1461.4984999999988</v>
      </c>
      <c r="G305" s="152">
        <v>74.23</v>
      </c>
      <c r="H305" s="152">
        <v>74.92</v>
      </c>
      <c r="I305" s="162">
        <f t="shared" si="81"/>
        <v>1.0092954331132964</v>
      </c>
      <c r="J305" s="152">
        <v>2.5</v>
      </c>
      <c r="K305" s="162">
        <f t="shared" si="77"/>
        <v>3.3679105482958369E-2</v>
      </c>
      <c r="L305" s="153">
        <v>458.15</v>
      </c>
      <c r="M305" s="163">
        <f t="shared" si="82"/>
        <v>1.0429745385962548</v>
      </c>
      <c r="N305" s="153">
        <v>1461.4984999999988</v>
      </c>
      <c r="O305" s="152">
        <v>0</v>
      </c>
      <c r="P305" s="154">
        <v>0</v>
      </c>
      <c r="Q305" s="253">
        <v>0</v>
      </c>
      <c r="R305" s="152">
        <v>3.1899999999999977</v>
      </c>
      <c r="S305" s="154">
        <v>4.2974538596254851E-2</v>
      </c>
      <c r="T305" s="152" t="s">
        <v>724</v>
      </c>
      <c r="U305" s="152" t="s">
        <v>428</v>
      </c>
      <c r="V305" s="152"/>
      <c r="W305" s="158">
        <v>1</v>
      </c>
      <c r="X305" s="158" t="s">
        <v>347</v>
      </c>
    </row>
    <row r="306" spans="2:24">
      <c r="B306" s="812"/>
      <c r="C306" s="815"/>
      <c r="D306" s="161">
        <v>10</v>
      </c>
      <c r="E306" s="152" t="s">
        <v>457</v>
      </c>
      <c r="F306" s="153">
        <v>1365.9277999999997</v>
      </c>
      <c r="G306" s="152">
        <v>5162</v>
      </c>
      <c r="H306" s="152">
        <v>5344.66</v>
      </c>
      <c r="I306" s="162">
        <f t="shared" si="81"/>
        <v>1.0353855094924447</v>
      </c>
      <c r="J306" s="152">
        <v>300</v>
      </c>
      <c r="K306" s="162">
        <f t="shared" si="77"/>
        <v>5.8117008911274699E-2</v>
      </c>
      <c r="L306" s="153">
        <v>2.83</v>
      </c>
      <c r="M306" s="163">
        <f t="shared" si="82"/>
        <v>1.0935025184037195</v>
      </c>
      <c r="N306" s="153">
        <v>1365.9277999999997</v>
      </c>
      <c r="O306" s="152">
        <v>0</v>
      </c>
      <c r="P306" s="154">
        <v>0</v>
      </c>
      <c r="Q306" s="253">
        <v>0</v>
      </c>
      <c r="R306" s="152">
        <v>482.65999999999985</v>
      </c>
      <c r="S306" s="154">
        <v>9.3502518403719453E-2</v>
      </c>
      <c r="T306" s="152" t="s">
        <v>724</v>
      </c>
      <c r="U306" s="152" t="s">
        <v>428</v>
      </c>
      <c r="V306" s="152"/>
      <c r="W306" s="158">
        <v>1</v>
      </c>
      <c r="X306" s="158" t="s">
        <v>292</v>
      </c>
    </row>
    <row r="307" spans="2:24">
      <c r="B307" s="810">
        <f t="shared" ref="B307" si="88">B297+1</f>
        <v>45960</v>
      </c>
      <c r="C307" s="813" t="str">
        <f t="shared" ref="C307" si="89">CHOOSE(WEEKDAY(B307,2),"一","二","三","四","五","六","日")</f>
        <v>四</v>
      </c>
      <c r="D307" s="161">
        <v>1</v>
      </c>
      <c r="E307" s="152" t="s">
        <v>505</v>
      </c>
      <c r="F307" s="153">
        <v>3537.7552000000019</v>
      </c>
      <c r="G307" s="152">
        <v>196.25</v>
      </c>
      <c r="H307" s="152">
        <v>196.5</v>
      </c>
      <c r="I307" s="162">
        <f t="shared" ref="I307:I316" si="90">H307/G307</f>
        <v>1.0012738853503185</v>
      </c>
      <c r="J307" s="152">
        <v>5.59</v>
      </c>
      <c r="K307" s="162">
        <f t="shared" ref="K307:K316" si="91">J307/G307</f>
        <v>2.8484076433121019E-2</v>
      </c>
      <c r="L307" s="153">
        <v>605.78</v>
      </c>
      <c r="M307" s="163">
        <f t="shared" ref="M307:M316" si="92">(H307+J307)/G307</f>
        <v>1.0297579617834396</v>
      </c>
      <c r="N307" s="153">
        <v>3537.7552000000019</v>
      </c>
      <c r="O307" s="152">
        <v>0</v>
      </c>
      <c r="P307" s="154">
        <v>0</v>
      </c>
      <c r="Q307" s="253">
        <v>0</v>
      </c>
      <c r="R307" s="152">
        <v>5.8400000000000034</v>
      </c>
      <c r="S307" s="154">
        <v>2.9757961783439507E-2</v>
      </c>
      <c r="T307" s="152" t="s">
        <v>724</v>
      </c>
      <c r="U307" s="152" t="s">
        <v>487</v>
      </c>
      <c r="V307" s="152" t="s">
        <v>725</v>
      </c>
      <c r="W307" s="158">
        <v>1</v>
      </c>
      <c r="X307" s="158" t="s">
        <v>272</v>
      </c>
    </row>
    <row r="308" spans="2:24">
      <c r="B308" s="811"/>
      <c r="C308" s="814"/>
      <c r="D308" s="161">
        <v>2</v>
      </c>
      <c r="E308" s="152" t="s">
        <v>479</v>
      </c>
      <c r="F308" s="153">
        <v>3096.030000000017</v>
      </c>
      <c r="G308" s="152">
        <v>714.17</v>
      </c>
      <c r="H308" s="152">
        <v>711.09</v>
      </c>
      <c r="I308" s="162">
        <f t="shared" si="90"/>
        <v>0.99568730134281769</v>
      </c>
      <c r="J308" s="152">
        <v>24.08</v>
      </c>
      <c r="K308" s="162">
        <f t="shared" si="91"/>
        <v>3.3717462228881077E-2</v>
      </c>
      <c r="L308" s="153">
        <v>147.43</v>
      </c>
      <c r="M308" s="163">
        <f t="shared" si="92"/>
        <v>1.0294047635716987</v>
      </c>
      <c r="N308" s="153">
        <v>3096.030000000017</v>
      </c>
      <c r="O308" s="152">
        <v>0</v>
      </c>
      <c r="P308" s="154">
        <v>0</v>
      </c>
      <c r="Q308" s="253">
        <v>0</v>
      </c>
      <c r="R308" s="152">
        <v>21.000000000000114</v>
      </c>
      <c r="S308" s="154">
        <v>2.9404763571698776E-2</v>
      </c>
      <c r="T308" s="152" t="s">
        <v>724</v>
      </c>
      <c r="U308" s="152" t="s">
        <v>478</v>
      </c>
      <c r="V308" s="152" t="s">
        <v>678</v>
      </c>
      <c r="W308" s="158">
        <v>1</v>
      </c>
      <c r="X308" s="158" t="s">
        <v>467</v>
      </c>
    </row>
    <row r="309" spans="2:24">
      <c r="B309" s="811"/>
      <c r="C309" s="814"/>
      <c r="D309" s="161">
        <v>3</v>
      </c>
      <c r="E309" s="152" t="s">
        <v>499</v>
      </c>
      <c r="F309" s="153">
        <v>3040.4254999999976</v>
      </c>
      <c r="G309" s="152">
        <v>615.9</v>
      </c>
      <c r="H309" s="152">
        <v>618.04999999999995</v>
      </c>
      <c r="I309" s="162">
        <f t="shared" si="90"/>
        <v>1.0034908264328624</v>
      </c>
      <c r="J309" s="152">
        <v>30</v>
      </c>
      <c r="K309" s="162">
        <f t="shared" si="91"/>
        <v>4.8709206039941548E-2</v>
      </c>
      <c r="L309" s="153">
        <v>94.57</v>
      </c>
      <c r="M309" s="163">
        <f t="shared" si="92"/>
        <v>1.052200032472804</v>
      </c>
      <c r="N309" s="153">
        <v>3040.4254999999976</v>
      </c>
      <c r="O309" s="152">
        <v>0</v>
      </c>
      <c r="P309" s="154">
        <v>0</v>
      </c>
      <c r="Q309" s="253">
        <v>0</v>
      </c>
      <c r="R309" s="152">
        <v>32.149999999999977</v>
      </c>
      <c r="S309" s="154">
        <v>5.2200032472803991E-2</v>
      </c>
      <c r="T309" s="152" t="s">
        <v>724</v>
      </c>
      <c r="U309" s="152" t="s">
        <v>428</v>
      </c>
      <c r="V309" s="152"/>
      <c r="W309" s="158">
        <v>1</v>
      </c>
      <c r="X309" s="158" t="s">
        <v>316</v>
      </c>
    </row>
    <row r="310" spans="2:24">
      <c r="B310" s="811"/>
      <c r="C310" s="814"/>
      <c r="D310" s="161">
        <v>4</v>
      </c>
      <c r="E310" s="152" t="s">
        <v>508</v>
      </c>
      <c r="F310" s="153">
        <v>1863.154600000001</v>
      </c>
      <c r="G310" s="152">
        <v>195.36</v>
      </c>
      <c r="H310" s="152">
        <v>195.77</v>
      </c>
      <c r="I310" s="162">
        <f t="shared" si="90"/>
        <v>1.0020986895986896</v>
      </c>
      <c r="J310" s="152">
        <v>16.8</v>
      </c>
      <c r="K310" s="162">
        <f t="shared" si="91"/>
        <v>8.5995085995085999E-2</v>
      </c>
      <c r="L310" s="153">
        <v>108.26</v>
      </c>
      <c r="M310" s="163">
        <f t="shared" si="92"/>
        <v>1.0880937755937756</v>
      </c>
      <c r="N310" s="153">
        <v>1863.154600000001</v>
      </c>
      <c r="O310" s="152">
        <v>0</v>
      </c>
      <c r="P310" s="154">
        <v>0</v>
      </c>
      <c r="Q310" s="253">
        <v>0</v>
      </c>
      <c r="R310" s="152">
        <v>17.210000000000008</v>
      </c>
      <c r="S310" s="154">
        <v>8.8093775593775625E-2</v>
      </c>
      <c r="T310" s="152" t="s">
        <v>724</v>
      </c>
      <c r="U310" s="152" t="s">
        <v>487</v>
      </c>
      <c r="V310" s="152" t="s">
        <v>725</v>
      </c>
      <c r="W310" s="158">
        <v>1</v>
      </c>
      <c r="X310" s="158" t="s">
        <v>288</v>
      </c>
    </row>
    <row r="311" spans="2:24">
      <c r="B311" s="811"/>
      <c r="C311" s="814"/>
      <c r="D311" s="161">
        <v>5</v>
      </c>
      <c r="E311" s="152" t="s">
        <v>495</v>
      </c>
      <c r="F311" s="153">
        <v>1669.1418999999978</v>
      </c>
      <c r="G311" s="152">
        <v>49.95</v>
      </c>
      <c r="H311" s="152">
        <v>50.56</v>
      </c>
      <c r="I311" s="162">
        <f t="shared" si="90"/>
        <v>1.0122122122122121</v>
      </c>
      <c r="J311" s="152">
        <v>1.8</v>
      </c>
      <c r="K311" s="162">
        <f t="shared" si="91"/>
        <v>3.6036036036036036E-2</v>
      </c>
      <c r="L311" s="153">
        <v>692.59</v>
      </c>
      <c r="M311" s="163">
        <f t="shared" si="92"/>
        <v>1.0482482482482482</v>
      </c>
      <c r="N311" s="153">
        <v>1669.1418999999978</v>
      </c>
      <c r="O311" s="152">
        <v>0</v>
      </c>
      <c r="P311" s="154">
        <v>0</v>
      </c>
      <c r="Q311" s="253">
        <v>0</v>
      </c>
      <c r="R311" s="152">
        <v>2.4099999999999966</v>
      </c>
      <c r="S311" s="154">
        <v>4.8248248248248179E-2</v>
      </c>
      <c r="T311" s="152" t="s">
        <v>724</v>
      </c>
      <c r="U311" s="152" t="s">
        <v>428</v>
      </c>
      <c r="V311" s="152"/>
      <c r="W311" s="158">
        <v>1</v>
      </c>
      <c r="X311" s="158" t="s">
        <v>289</v>
      </c>
    </row>
    <row r="312" spans="2:24">
      <c r="B312" s="811"/>
      <c r="C312" s="814"/>
      <c r="D312" s="161">
        <v>6</v>
      </c>
      <c r="E312" s="152" t="s">
        <v>599</v>
      </c>
      <c r="F312" s="153">
        <v>1337.7980000000007</v>
      </c>
      <c r="G312" s="152">
        <v>69.28</v>
      </c>
      <c r="H312" s="152">
        <v>68.7</v>
      </c>
      <c r="I312" s="162">
        <f t="shared" si="90"/>
        <v>0.99162817551963056</v>
      </c>
      <c r="J312" s="152">
        <v>3.5</v>
      </c>
      <c r="K312" s="162">
        <f t="shared" si="91"/>
        <v>5.0519630484988455E-2</v>
      </c>
      <c r="L312" s="153">
        <v>458.15</v>
      </c>
      <c r="M312" s="163">
        <f t="shared" si="92"/>
        <v>1.042147806004619</v>
      </c>
      <c r="N312" s="153">
        <v>1337.7980000000007</v>
      </c>
      <c r="O312" s="152">
        <v>0</v>
      </c>
      <c r="P312" s="154">
        <v>0</v>
      </c>
      <c r="Q312" s="253">
        <v>0</v>
      </c>
      <c r="R312" s="152">
        <v>2.9200000000000017</v>
      </c>
      <c r="S312" s="154">
        <v>4.2147806004618961E-2</v>
      </c>
      <c r="T312" s="152" t="s">
        <v>724</v>
      </c>
      <c r="U312" s="152" t="s">
        <v>428</v>
      </c>
      <c r="V312" s="152"/>
      <c r="W312" s="158">
        <v>1</v>
      </c>
      <c r="X312" s="158" t="s">
        <v>347</v>
      </c>
    </row>
    <row r="313" spans="2:24">
      <c r="B313" s="811"/>
      <c r="C313" s="814"/>
      <c r="D313" s="161">
        <v>7</v>
      </c>
      <c r="E313" s="152" t="s">
        <v>581</v>
      </c>
      <c r="F313" s="153">
        <v>1226.4719999999975</v>
      </c>
      <c r="G313" s="152">
        <v>53.77</v>
      </c>
      <c r="H313" s="152">
        <v>53.82</v>
      </c>
      <c r="I313" s="162">
        <f t="shared" si="90"/>
        <v>1.0009298865538403</v>
      </c>
      <c r="J313" s="152">
        <v>1.9</v>
      </c>
      <c r="K313" s="162">
        <f t="shared" si="91"/>
        <v>3.533568904593639E-2</v>
      </c>
      <c r="L313" s="153">
        <v>628.96</v>
      </c>
      <c r="M313" s="163">
        <f t="shared" si="92"/>
        <v>1.0362655755997767</v>
      </c>
      <c r="N313" s="153">
        <v>1226.4719999999975</v>
      </c>
      <c r="O313" s="152">
        <v>0</v>
      </c>
      <c r="P313" s="154">
        <v>0</v>
      </c>
      <c r="Q313" s="253">
        <v>0</v>
      </c>
      <c r="R313" s="152">
        <v>1.9499999999999957</v>
      </c>
      <c r="S313" s="154">
        <v>3.6265575599776743E-2</v>
      </c>
      <c r="T313" s="152" t="s">
        <v>724</v>
      </c>
      <c r="U313" s="152" t="s">
        <v>428</v>
      </c>
      <c r="V313" s="152"/>
      <c r="W313" s="158">
        <v>1</v>
      </c>
      <c r="X313" s="158" t="s">
        <v>273</v>
      </c>
    </row>
    <row r="314" spans="2:24">
      <c r="B314" s="811"/>
      <c r="C314" s="814"/>
      <c r="D314" s="161">
        <v>8</v>
      </c>
      <c r="E314" s="152" t="s">
        <v>738</v>
      </c>
      <c r="F314" s="153">
        <v>1162.8162</v>
      </c>
      <c r="G314" s="152">
        <v>24.29</v>
      </c>
      <c r="H314" s="152">
        <v>24.59</v>
      </c>
      <c r="I314" s="162">
        <f t="shared" si="90"/>
        <v>1.0123507616303005</v>
      </c>
      <c r="J314" s="152">
        <v>2.04</v>
      </c>
      <c r="K314" s="162">
        <f t="shared" si="91"/>
        <v>8.3985179086043638E-2</v>
      </c>
      <c r="L314" s="153">
        <v>496.93</v>
      </c>
      <c r="M314" s="163">
        <f t="shared" si="92"/>
        <v>1.0963359407163442</v>
      </c>
      <c r="N314" s="153">
        <v>1162.8162</v>
      </c>
      <c r="O314" s="152">
        <v>0</v>
      </c>
      <c r="P314" s="154">
        <v>0</v>
      </c>
      <c r="Q314" s="253">
        <v>0</v>
      </c>
      <c r="R314" s="152">
        <v>2.34</v>
      </c>
      <c r="S314" s="154">
        <v>9.6335940716344173E-2</v>
      </c>
      <c r="T314" s="152" t="s">
        <v>724</v>
      </c>
      <c r="U314" s="152" t="s">
        <v>428</v>
      </c>
      <c r="V314" s="152"/>
      <c r="W314" s="158">
        <v>1</v>
      </c>
      <c r="X314" s="158" t="s">
        <v>292</v>
      </c>
    </row>
    <row r="315" spans="2:24">
      <c r="B315" s="811"/>
      <c r="C315" s="814"/>
      <c r="D315" s="161">
        <v>9</v>
      </c>
      <c r="E315" s="152" t="s">
        <v>569</v>
      </c>
      <c r="F315" s="153">
        <v>1093.3758000000048</v>
      </c>
      <c r="G315" s="152">
        <v>73.239999999999995</v>
      </c>
      <c r="H315" s="152">
        <v>72.03</v>
      </c>
      <c r="I315" s="162">
        <f t="shared" si="90"/>
        <v>0.98347897323866751</v>
      </c>
      <c r="J315" s="152">
        <v>4.18</v>
      </c>
      <c r="K315" s="162">
        <f t="shared" si="91"/>
        <v>5.7072637902785363E-2</v>
      </c>
      <c r="L315" s="153">
        <v>368.14</v>
      </c>
      <c r="M315" s="163">
        <f t="shared" si="92"/>
        <v>1.040551611141453</v>
      </c>
      <c r="N315" s="153">
        <v>1093.3758000000048</v>
      </c>
      <c r="O315" s="152">
        <v>0</v>
      </c>
      <c r="P315" s="154">
        <v>0</v>
      </c>
      <c r="Q315" s="253">
        <v>0</v>
      </c>
      <c r="R315" s="152">
        <v>2.9700000000000131</v>
      </c>
      <c r="S315" s="154">
        <v>4.0551611141452941E-2</v>
      </c>
      <c r="T315" s="152" t="s">
        <v>724</v>
      </c>
      <c r="U315" s="152" t="s">
        <v>428</v>
      </c>
      <c r="V315" s="152"/>
      <c r="W315" s="158">
        <v>1</v>
      </c>
      <c r="X315" s="158" t="s">
        <v>308</v>
      </c>
    </row>
    <row r="316" spans="2:24">
      <c r="B316" s="812"/>
      <c r="C316" s="815"/>
      <c r="D316" s="161">
        <v>10</v>
      </c>
      <c r="E316" s="152" t="s">
        <v>700</v>
      </c>
      <c r="F316" s="153">
        <v>1013.4552000000012</v>
      </c>
      <c r="G316" s="152">
        <v>96.96</v>
      </c>
      <c r="H316" s="152">
        <v>98.2</v>
      </c>
      <c r="I316" s="162">
        <f t="shared" si="90"/>
        <v>1.012788778877888</v>
      </c>
      <c r="J316" s="152">
        <v>6</v>
      </c>
      <c r="K316" s="162">
        <f t="shared" si="91"/>
        <v>6.1881188118811888E-2</v>
      </c>
      <c r="L316" s="153">
        <v>139.97999999999999</v>
      </c>
      <c r="M316" s="163">
        <f t="shared" si="92"/>
        <v>1.0746699669966997</v>
      </c>
      <c r="N316" s="153">
        <v>1013.4552000000012</v>
      </c>
      <c r="O316" s="152">
        <v>0</v>
      </c>
      <c r="P316" s="154">
        <v>0</v>
      </c>
      <c r="Q316" s="253">
        <v>0</v>
      </c>
      <c r="R316" s="152">
        <v>7.2400000000000091</v>
      </c>
      <c r="S316" s="154">
        <v>7.4669966996699769E-2</v>
      </c>
      <c r="T316" s="152" t="s">
        <v>724</v>
      </c>
      <c r="U316" s="152" t="s">
        <v>428</v>
      </c>
      <c r="V316" s="152"/>
      <c r="W316" s="158">
        <v>1</v>
      </c>
      <c r="X316" s="158" t="s">
        <v>310</v>
      </c>
    </row>
    <row r="317" spans="2:24">
      <c r="B317" s="810">
        <f t="shared" ref="B317:B377" si="93">B307+1</f>
        <v>45961</v>
      </c>
      <c r="C317" s="813" t="str">
        <f t="shared" ref="C317" si="94">CHOOSE(WEEKDAY(B317,2),"一","二","三","四","五","六","日")</f>
        <v>五</v>
      </c>
      <c r="D317" s="161">
        <v>1</v>
      </c>
      <c r="E317" s="152" t="s">
        <v>479</v>
      </c>
      <c r="F317" s="153">
        <v>2994.3033000000055</v>
      </c>
      <c r="G317" s="152">
        <v>540.41</v>
      </c>
      <c r="H317" s="152">
        <v>541.72</v>
      </c>
      <c r="I317" s="162">
        <f t="shared" ref="I317:I380" si="95">H317/G317</f>
        <v>1.0024240854166282</v>
      </c>
      <c r="J317" s="152">
        <v>20.399999999999999</v>
      </c>
      <c r="K317" s="162">
        <f t="shared" ref="K317:K380" si="96">J317/G317</f>
        <v>3.7749116411613402E-2</v>
      </c>
      <c r="L317" s="153">
        <v>147.43</v>
      </c>
      <c r="M317" s="163">
        <f t="shared" ref="M317:M380" si="97">(H317+J317)/G317</f>
        <v>1.0401732018282417</v>
      </c>
      <c r="N317" s="153">
        <v>3200.7053000000055</v>
      </c>
      <c r="O317" s="152">
        <v>1.4</v>
      </c>
      <c r="P317" s="154">
        <v>2.590625636091116E-3</v>
      </c>
      <c r="Q317" s="253">
        <v>206.40199999999999</v>
      </c>
      <c r="R317" s="152">
        <v>20.310000000000038</v>
      </c>
      <c r="S317" s="154">
        <v>3.7582576192150476E-2</v>
      </c>
      <c r="T317" s="152" t="s">
        <v>724</v>
      </c>
      <c r="U317" s="152" t="s">
        <v>478</v>
      </c>
      <c r="V317" s="152" t="s">
        <v>678</v>
      </c>
      <c r="W317" s="158">
        <v>1</v>
      </c>
      <c r="X317" s="158" t="s">
        <v>467</v>
      </c>
    </row>
    <row r="318" spans="2:24">
      <c r="B318" s="811"/>
      <c r="C318" s="814"/>
      <c r="D318" s="161">
        <v>2</v>
      </c>
      <c r="E318" s="152" t="s">
        <v>599</v>
      </c>
      <c r="F318" s="153">
        <v>1915.0669999999998</v>
      </c>
      <c r="G318" s="152">
        <v>46.52</v>
      </c>
      <c r="H318" s="152">
        <v>46.45</v>
      </c>
      <c r="I318" s="162">
        <f t="shared" si="95"/>
        <v>0.99849527085124679</v>
      </c>
      <c r="J318" s="152">
        <v>4.25</v>
      </c>
      <c r="K318" s="162">
        <f t="shared" si="96"/>
        <v>9.1358555460017185E-2</v>
      </c>
      <c r="L318" s="153">
        <v>458.15</v>
      </c>
      <c r="M318" s="163">
        <f t="shared" si="97"/>
        <v>1.089853826311264</v>
      </c>
      <c r="N318" s="153">
        <v>1915.0669999999998</v>
      </c>
      <c r="O318" s="152">
        <v>0</v>
      </c>
      <c r="P318" s="154">
        <v>0</v>
      </c>
      <c r="Q318" s="253">
        <v>0</v>
      </c>
      <c r="R318" s="152">
        <v>4.18</v>
      </c>
      <c r="S318" s="154">
        <v>8.9853826311263957E-2</v>
      </c>
      <c r="T318" s="152" t="s">
        <v>724</v>
      </c>
      <c r="U318" s="152" t="s">
        <v>428</v>
      </c>
      <c r="V318" s="152"/>
      <c r="W318" s="158">
        <v>1</v>
      </c>
      <c r="X318" s="158" t="s">
        <v>347</v>
      </c>
    </row>
    <row r="319" spans="2:24">
      <c r="B319" s="811"/>
      <c r="C319" s="814"/>
      <c r="D319" s="161">
        <v>3</v>
      </c>
      <c r="E319" s="152" t="s">
        <v>495</v>
      </c>
      <c r="F319" s="153">
        <v>1835.363499999999</v>
      </c>
      <c r="G319" s="152">
        <v>39.56</v>
      </c>
      <c r="H319" s="152">
        <v>39.51</v>
      </c>
      <c r="I319" s="162">
        <f t="shared" si="95"/>
        <v>0.99873609706774513</v>
      </c>
      <c r="J319" s="152">
        <v>2.7</v>
      </c>
      <c r="K319" s="162">
        <f t="shared" si="96"/>
        <v>6.8250758341759352E-2</v>
      </c>
      <c r="L319" s="153">
        <v>692.59</v>
      </c>
      <c r="M319" s="163">
        <f t="shared" si="97"/>
        <v>1.0669868554095046</v>
      </c>
      <c r="N319" s="153">
        <v>1835.363499999999</v>
      </c>
      <c r="O319" s="152">
        <v>0</v>
      </c>
      <c r="P319" s="154">
        <v>0</v>
      </c>
      <c r="Q319" s="253">
        <v>0</v>
      </c>
      <c r="R319" s="152">
        <v>2.6499999999999986</v>
      </c>
      <c r="S319" s="154">
        <v>6.6986855409504512E-2</v>
      </c>
      <c r="T319" s="152" t="s">
        <v>724</v>
      </c>
      <c r="U319" s="152" t="s">
        <v>428</v>
      </c>
      <c r="V319" s="152"/>
      <c r="W319" s="158">
        <v>1</v>
      </c>
      <c r="X319" s="158" t="s">
        <v>289</v>
      </c>
    </row>
    <row r="320" spans="2:24">
      <c r="B320" s="811"/>
      <c r="C320" s="814"/>
      <c r="D320" s="161">
        <v>4</v>
      </c>
      <c r="E320" s="152" t="s">
        <v>499</v>
      </c>
      <c r="F320" s="153">
        <v>1544.3280999999934</v>
      </c>
      <c r="G320" s="152">
        <v>553.20000000000005</v>
      </c>
      <c r="H320" s="152">
        <v>550.9</v>
      </c>
      <c r="I320" s="162">
        <f t="shared" si="95"/>
        <v>0.99584237165582057</v>
      </c>
      <c r="J320" s="152">
        <v>28</v>
      </c>
      <c r="K320" s="162">
        <f t="shared" si="96"/>
        <v>5.061460592913955E-2</v>
      </c>
      <c r="L320" s="153">
        <v>94.57</v>
      </c>
      <c r="M320" s="163">
        <f t="shared" si="97"/>
        <v>1.0464569775849601</v>
      </c>
      <c r="N320" s="153">
        <v>2430.4489999999932</v>
      </c>
      <c r="O320" s="152">
        <v>9.3699999999999992</v>
      </c>
      <c r="P320" s="154">
        <v>1.6937816341287056E-2</v>
      </c>
      <c r="Q320" s="253">
        <v>886.12089999999989</v>
      </c>
      <c r="R320" s="152">
        <v>16.329999999999934</v>
      </c>
      <c r="S320" s="154">
        <v>2.9519161243673053E-2</v>
      </c>
      <c r="T320" s="152" t="s">
        <v>724</v>
      </c>
      <c r="U320" s="152" t="s">
        <v>428</v>
      </c>
      <c r="V320" s="152"/>
      <c r="W320" s="158">
        <v>1</v>
      </c>
      <c r="X320" s="158" t="s">
        <v>316</v>
      </c>
    </row>
    <row r="321" spans="2:24">
      <c r="B321" s="811"/>
      <c r="C321" s="814"/>
      <c r="D321" s="161">
        <v>5</v>
      </c>
      <c r="E321" s="152" t="s">
        <v>692</v>
      </c>
      <c r="F321" s="153">
        <v>1252.8320000000015</v>
      </c>
      <c r="G321" s="152">
        <v>499.07</v>
      </c>
      <c r="H321" s="152">
        <v>500.57</v>
      </c>
      <c r="I321" s="162">
        <f t="shared" si="95"/>
        <v>1.0030055903981405</v>
      </c>
      <c r="J321" s="152">
        <v>8.3000000000000007</v>
      </c>
      <c r="K321" s="162">
        <f t="shared" si="96"/>
        <v>1.6630933536377665E-2</v>
      </c>
      <c r="L321" s="153">
        <v>127.84</v>
      </c>
      <c r="M321" s="163">
        <f t="shared" si="97"/>
        <v>1.0196365239345182</v>
      </c>
      <c r="N321" s="153">
        <v>1252.8320000000015</v>
      </c>
      <c r="O321" s="152">
        <v>0</v>
      </c>
      <c r="P321" s="154">
        <v>0</v>
      </c>
      <c r="Q321" s="253">
        <v>0</v>
      </c>
      <c r="R321" s="152">
        <v>9.8000000000000114</v>
      </c>
      <c r="S321" s="154">
        <v>1.9636523934518226E-2</v>
      </c>
      <c r="T321" s="152" t="s">
        <v>724</v>
      </c>
      <c r="U321" s="152" t="s">
        <v>428</v>
      </c>
      <c r="V321" s="152"/>
      <c r="W321" s="158">
        <v>1</v>
      </c>
      <c r="X321" s="158" t="s">
        <v>467</v>
      </c>
    </row>
    <row r="322" spans="2:24">
      <c r="B322" s="811"/>
      <c r="C322" s="814"/>
      <c r="D322" s="161">
        <v>6</v>
      </c>
      <c r="E322" s="152" t="s">
        <v>497</v>
      </c>
      <c r="F322" s="153">
        <v>1131.2674999999999</v>
      </c>
      <c r="G322" s="152">
        <v>43.65</v>
      </c>
      <c r="H322" s="152">
        <v>42.15</v>
      </c>
      <c r="I322" s="162">
        <f t="shared" si="95"/>
        <v>0.96563573883161513</v>
      </c>
      <c r="J322" s="152">
        <v>4.25</v>
      </c>
      <c r="K322" s="162">
        <f t="shared" si="96"/>
        <v>9.736540664375716E-2</v>
      </c>
      <c r="L322" s="153">
        <v>411.37</v>
      </c>
      <c r="M322" s="163">
        <f t="shared" si="97"/>
        <v>1.0630011454753723</v>
      </c>
      <c r="N322" s="153">
        <v>1131.2674999999999</v>
      </c>
      <c r="O322" s="152">
        <v>0</v>
      </c>
      <c r="P322" s="154">
        <v>0</v>
      </c>
      <c r="Q322" s="253">
        <v>0</v>
      </c>
      <c r="R322" s="152">
        <v>2.75</v>
      </c>
      <c r="S322" s="154">
        <v>6.3001145475372278E-2</v>
      </c>
      <c r="T322" s="152" t="s">
        <v>724</v>
      </c>
      <c r="U322" s="152" t="s">
        <v>428</v>
      </c>
      <c r="V322" s="152"/>
      <c r="W322" s="158">
        <v>1</v>
      </c>
      <c r="X322" s="158" t="s">
        <v>292</v>
      </c>
    </row>
    <row r="323" spans="2:24">
      <c r="B323" s="811"/>
      <c r="C323" s="814"/>
      <c r="D323" s="161">
        <v>7</v>
      </c>
      <c r="E323" s="152" t="s">
        <v>747</v>
      </c>
      <c r="F323" s="153">
        <v>897.90000000000032</v>
      </c>
      <c r="G323" s="152">
        <v>6.77</v>
      </c>
      <c r="H323" s="152">
        <v>6.8</v>
      </c>
      <c r="I323" s="162">
        <f t="shared" si="95"/>
        <v>1.0044313146233383</v>
      </c>
      <c r="J323" s="152">
        <v>1.2</v>
      </c>
      <c r="K323" s="162">
        <f t="shared" si="96"/>
        <v>0.17725258493353027</v>
      </c>
      <c r="L323" s="153">
        <v>730</v>
      </c>
      <c r="M323" s="163">
        <f t="shared" si="97"/>
        <v>1.1816838995568686</v>
      </c>
      <c r="N323" s="153">
        <v>897.90000000000032</v>
      </c>
      <c r="O323" s="152">
        <v>0</v>
      </c>
      <c r="P323" s="154">
        <v>0</v>
      </c>
      <c r="Q323" s="253">
        <v>0</v>
      </c>
      <c r="R323" s="152">
        <v>1.2300000000000004</v>
      </c>
      <c r="S323" s="154">
        <v>0.18168389955686862</v>
      </c>
      <c r="T323" s="152" t="s">
        <v>724</v>
      </c>
      <c r="U323" s="152" t="s">
        <v>428</v>
      </c>
      <c r="V323" s="152"/>
      <c r="W323" s="158">
        <v>1</v>
      </c>
      <c r="X323" s="158" t="s">
        <v>206</v>
      </c>
    </row>
    <row r="324" spans="2:24">
      <c r="B324" s="811"/>
      <c r="C324" s="814"/>
      <c r="D324" s="161">
        <v>8</v>
      </c>
      <c r="E324" s="152" t="s">
        <v>584</v>
      </c>
      <c r="F324" s="153">
        <v>865.5306000000005</v>
      </c>
      <c r="G324" s="152">
        <v>239.72</v>
      </c>
      <c r="H324" s="152">
        <v>233.4</v>
      </c>
      <c r="I324" s="162">
        <f t="shared" si="95"/>
        <v>0.97363590855998672</v>
      </c>
      <c r="J324" s="152">
        <v>19.5</v>
      </c>
      <c r="K324" s="162">
        <f t="shared" si="96"/>
        <v>8.1344902386117135E-2</v>
      </c>
      <c r="L324" s="153">
        <v>65.67</v>
      </c>
      <c r="M324" s="163">
        <f t="shared" si="97"/>
        <v>1.0549808109461039</v>
      </c>
      <c r="N324" s="153">
        <v>865.5306000000005</v>
      </c>
      <c r="O324" s="152">
        <v>0</v>
      </c>
      <c r="P324" s="154">
        <v>0</v>
      </c>
      <c r="Q324" s="253">
        <v>0</v>
      </c>
      <c r="R324" s="152">
        <v>13.180000000000007</v>
      </c>
      <c r="S324" s="154">
        <v>5.4980810946103818E-2</v>
      </c>
      <c r="T324" s="152" t="s">
        <v>724</v>
      </c>
      <c r="U324" s="152" t="s">
        <v>428</v>
      </c>
      <c r="V324" s="152"/>
      <c r="W324" s="158">
        <v>1</v>
      </c>
      <c r="X324" s="158" t="s">
        <v>316</v>
      </c>
    </row>
    <row r="325" spans="2:24">
      <c r="B325" s="811"/>
      <c r="C325" s="814"/>
      <c r="D325" s="161">
        <v>9</v>
      </c>
      <c r="E325" s="152" t="s">
        <v>732</v>
      </c>
      <c r="F325" s="153">
        <v>837.99999999999955</v>
      </c>
      <c r="G325" s="152">
        <v>87.6</v>
      </c>
      <c r="H325" s="152">
        <v>88.27</v>
      </c>
      <c r="I325" s="162">
        <f t="shared" si="95"/>
        <v>1.007648401826484</v>
      </c>
      <c r="J325" s="152">
        <v>3.52</v>
      </c>
      <c r="K325" s="162">
        <f t="shared" si="96"/>
        <v>4.018264840182649E-2</v>
      </c>
      <c r="L325" s="153">
        <v>200</v>
      </c>
      <c r="M325" s="163">
        <f t="shared" si="97"/>
        <v>1.0478310502283106</v>
      </c>
      <c r="N325" s="153">
        <v>837.99999999999955</v>
      </c>
      <c r="O325" s="152">
        <v>0</v>
      </c>
      <c r="P325" s="154">
        <v>0</v>
      </c>
      <c r="Q325" s="253">
        <v>0</v>
      </c>
      <c r="R325" s="152">
        <v>4.1899999999999977</v>
      </c>
      <c r="S325" s="154">
        <v>4.7831050228310482E-2</v>
      </c>
      <c r="T325" s="152" t="s">
        <v>724</v>
      </c>
      <c r="U325" s="152" t="s">
        <v>428</v>
      </c>
      <c r="V325" s="152"/>
      <c r="W325" s="158">
        <v>1</v>
      </c>
      <c r="X325" s="158" t="s">
        <v>467</v>
      </c>
    </row>
    <row r="326" spans="2:24">
      <c r="B326" s="812"/>
      <c r="C326" s="815"/>
      <c r="D326" s="161">
        <v>10</v>
      </c>
      <c r="E326" s="152" t="s">
        <v>505</v>
      </c>
      <c r="F326" s="153">
        <v>823.86079999999106</v>
      </c>
      <c r="G326" s="152">
        <v>159.4</v>
      </c>
      <c r="H326" s="152">
        <v>155.16999999999999</v>
      </c>
      <c r="I326" s="162">
        <f t="shared" si="95"/>
        <v>0.97346298619824334</v>
      </c>
      <c r="J326" s="152">
        <v>5.59</v>
      </c>
      <c r="K326" s="162">
        <f t="shared" si="96"/>
        <v>3.5069008782936006E-2</v>
      </c>
      <c r="L326" s="153">
        <v>605.78</v>
      </c>
      <c r="M326" s="163">
        <f t="shared" si="97"/>
        <v>1.0085319949811793</v>
      </c>
      <c r="N326" s="153">
        <v>823.86079999999106</v>
      </c>
      <c r="O326" s="152">
        <v>0</v>
      </c>
      <c r="P326" s="154">
        <v>0</v>
      </c>
      <c r="Q326" s="253">
        <v>0</v>
      </c>
      <c r="R326" s="152">
        <v>1.3599999999999852</v>
      </c>
      <c r="S326" s="154">
        <v>8.5319949811793298E-3</v>
      </c>
      <c r="T326" s="152" t="s">
        <v>724</v>
      </c>
      <c r="U326" s="152" t="s">
        <v>487</v>
      </c>
      <c r="V326" s="152" t="s">
        <v>725</v>
      </c>
      <c r="W326" s="158">
        <v>1</v>
      </c>
      <c r="X326" s="158" t="s">
        <v>272</v>
      </c>
    </row>
    <row r="327" spans="2:24">
      <c r="B327" s="810">
        <f t="shared" si="93"/>
        <v>45962</v>
      </c>
      <c r="C327" s="813" t="str">
        <f t="shared" ref="C327" si="98">CHOOSE(WEEKDAY(B327,2),"一","二","三","四","五","六","日")</f>
        <v>六</v>
      </c>
      <c r="D327" s="161">
        <v>1</v>
      </c>
      <c r="E327" s="152" t="s">
        <v>479</v>
      </c>
      <c r="F327" s="153">
        <v>4324.1218999999892</v>
      </c>
      <c r="G327" s="152">
        <v>579.33000000000004</v>
      </c>
      <c r="H327" s="152">
        <v>576.36</v>
      </c>
      <c r="I327" s="162">
        <f t="shared" si="95"/>
        <v>0.99487338822432803</v>
      </c>
      <c r="J327" s="152">
        <v>32.299999999999997</v>
      </c>
      <c r="K327" s="162">
        <f t="shared" si="96"/>
        <v>5.5754060725320617E-2</v>
      </c>
      <c r="L327" s="153">
        <v>147.43</v>
      </c>
      <c r="M327" s="163">
        <f t="shared" si="97"/>
        <v>1.0506274489496485</v>
      </c>
      <c r="N327" s="153">
        <v>4324.1218999999892</v>
      </c>
      <c r="O327" s="152">
        <v>0</v>
      </c>
      <c r="P327" s="154">
        <v>0</v>
      </c>
      <c r="Q327" s="253">
        <v>0</v>
      </c>
      <c r="R327" s="152">
        <v>29.329999999999927</v>
      </c>
      <c r="S327" s="154">
        <v>5.0627448949648601E-2</v>
      </c>
      <c r="T327" s="152" t="s">
        <v>724</v>
      </c>
      <c r="U327" s="152" t="s">
        <v>478</v>
      </c>
      <c r="V327" s="152" t="s">
        <v>678</v>
      </c>
      <c r="W327" s="158">
        <v>1</v>
      </c>
      <c r="X327" s="158" t="s">
        <v>467</v>
      </c>
    </row>
    <row r="328" spans="2:24">
      <c r="B328" s="811"/>
      <c r="C328" s="814"/>
      <c r="D328" s="161">
        <v>2</v>
      </c>
      <c r="E328" s="152" t="s">
        <v>692</v>
      </c>
      <c r="F328" s="153">
        <v>2345.8639999999882</v>
      </c>
      <c r="G328" s="152">
        <v>528.21</v>
      </c>
      <c r="H328" s="152">
        <v>522.41</v>
      </c>
      <c r="I328" s="162">
        <f t="shared" si="95"/>
        <v>0.98901951875201133</v>
      </c>
      <c r="J328" s="152">
        <v>24.15</v>
      </c>
      <c r="K328" s="162">
        <f t="shared" si="96"/>
        <v>4.5720452092917585E-2</v>
      </c>
      <c r="L328" s="153">
        <v>127.84</v>
      </c>
      <c r="M328" s="163">
        <f t="shared" si="97"/>
        <v>1.034739970844929</v>
      </c>
      <c r="N328" s="153">
        <v>2345.8639999999882</v>
      </c>
      <c r="O328" s="152">
        <v>0</v>
      </c>
      <c r="P328" s="154">
        <v>0</v>
      </c>
      <c r="Q328" s="253">
        <v>0</v>
      </c>
      <c r="R328" s="152">
        <v>18.349999999999909</v>
      </c>
      <c r="S328" s="154">
        <v>3.4739970844928927E-2</v>
      </c>
      <c r="T328" s="152" t="s">
        <v>724</v>
      </c>
      <c r="U328" s="152" t="s">
        <v>428</v>
      </c>
      <c r="V328" s="152"/>
      <c r="W328" s="158">
        <v>1</v>
      </c>
      <c r="X328" s="158" t="s">
        <v>467</v>
      </c>
    </row>
    <row r="329" spans="2:24">
      <c r="B329" s="811"/>
      <c r="C329" s="814"/>
      <c r="D329" s="161">
        <v>3</v>
      </c>
      <c r="E329" s="152" t="s">
        <v>497</v>
      </c>
      <c r="F329" s="153">
        <v>1579.6608000000044</v>
      </c>
      <c r="G329" s="152">
        <v>60.68</v>
      </c>
      <c r="H329" s="152">
        <v>60.27</v>
      </c>
      <c r="I329" s="162">
        <f t="shared" si="95"/>
        <v>0.99324324324324331</v>
      </c>
      <c r="J329" s="152">
        <v>4.25</v>
      </c>
      <c r="K329" s="162">
        <f t="shared" si="96"/>
        <v>7.0039551746868822E-2</v>
      </c>
      <c r="L329" s="153">
        <v>411.37</v>
      </c>
      <c r="M329" s="163">
        <f t="shared" si="97"/>
        <v>1.0632827949901122</v>
      </c>
      <c r="N329" s="153">
        <v>1579.6608000000044</v>
      </c>
      <c r="O329" s="152">
        <v>0</v>
      </c>
      <c r="P329" s="154">
        <v>0</v>
      </c>
      <c r="Q329" s="253">
        <v>0</v>
      </c>
      <c r="R329" s="152">
        <v>3.8400000000000105</v>
      </c>
      <c r="S329" s="154">
        <v>6.3282794990112232E-2</v>
      </c>
      <c r="T329" s="152" t="s">
        <v>724</v>
      </c>
      <c r="U329" s="152" t="s">
        <v>428</v>
      </c>
      <c r="V329" s="152"/>
      <c r="W329" s="158">
        <v>1</v>
      </c>
      <c r="X329" s="158" t="s">
        <v>292</v>
      </c>
    </row>
    <row r="330" spans="2:24">
      <c r="B330" s="811"/>
      <c r="C330" s="814"/>
      <c r="D330" s="161">
        <v>4</v>
      </c>
      <c r="E330" s="152" t="s">
        <v>750</v>
      </c>
      <c r="F330" s="153">
        <v>1571.9613000000027</v>
      </c>
      <c r="G330" s="152">
        <v>286.8</v>
      </c>
      <c r="H330" s="152">
        <v>283.91000000000003</v>
      </c>
      <c r="I330" s="162">
        <f t="shared" si="95"/>
        <v>0.98992329149232916</v>
      </c>
      <c r="J330" s="152">
        <v>11</v>
      </c>
      <c r="K330" s="162">
        <f t="shared" si="96"/>
        <v>3.835425383542538E-2</v>
      </c>
      <c r="L330" s="153">
        <v>193.83</v>
      </c>
      <c r="M330" s="163">
        <f t="shared" si="97"/>
        <v>1.0282775453277546</v>
      </c>
      <c r="N330" s="153">
        <v>1571.9613000000027</v>
      </c>
      <c r="O330" s="152">
        <v>0</v>
      </c>
      <c r="P330" s="154">
        <v>0</v>
      </c>
      <c r="Q330" s="253">
        <v>0</v>
      </c>
      <c r="R330" s="152">
        <v>8.1100000000000136</v>
      </c>
      <c r="S330" s="154">
        <v>2.8277545327754578E-2</v>
      </c>
      <c r="T330" s="152" t="s">
        <v>724</v>
      </c>
      <c r="U330" s="152" t="s">
        <v>428</v>
      </c>
      <c r="V330" s="152"/>
      <c r="W330" s="158">
        <v>1</v>
      </c>
      <c r="X330" s="158" t="s">
        <v>751</v>
      </c>
    </row>
    <row r="331" spans="2:24">
      <c r="B331" s="811"/>
      <c r="C331" s="814"/>
      <c r="D331" s="161">
        <v>5</v>
      </c>
      <c r="E331" s="152" t="s">
        <v>499</v>
      </c>
      <c r="F331" s="153">
        <v>1565.1334999999956</v>
      </c>
      <c r="G331" s="152">
        <v>623.25</v>
      </c>
      <c r="H331" s="152">
        <v>616.4</v>
      </c>
      <c r="I331" s="162">
        <f t="shared" si="95"/>
        <v>0.98900922583233053</v>
      </c>
      <c r="J331" s="152">
        <v>23.4</v>
      </c>
      <c r="K331" s="162">
        <f t="shared" si="96"/>
        <v>3.7545126353790613E-2</v>
      </c>
      <c r="L331" s="153">
        <v>94.57</v>
      </c>
      <c r="M331" s="163">
        <f t="shared" si="97"/>
        <v>1.0265543521861211</v>
      </c>
      <c r="N331" s="153">
        <v>1565.1334999999956</v>
      </c>
      <c r="O331" s="152">
        <v>0</v>
      </c>
      <c r="P331" s="154">
        <v>0</v>
      </c>
      <c r="Q331" s="253">
        <v>0</v>
      </c>
      <c r="R331" s="152">
        <v>16.549999999999955</v>
      </c>
      <c r="S331" s="154">
        <v>2.6554352186121066E-2</v>
      </c>
      <c r="T331" s="152" t="s">
        <v>724</v>
      </c>
      <c r="U331" s="152" t="s">
        <v>428</v>
      </c>
      <c r="V331" s="152"/>
      <c r="W331" s="158">
        <v>1</v>
      </c>
      <c r="X331" s="158" t="s">
        <v>316</v>
      </c>
    </row>
    <row r="332" spans="2:24">
      <c r="B332" s="811"/>
      <c r="C332" s="814"/>
      <c r="D332" s="161">
        <v>6</v>
      </c>
      <c r="E332" s="152" t="s">
        <v>581</v>
      </c>
      <c r="F332" s="153">
        <v>1553.5311999999994</v>
      </c>
      <c r="G332" s="152">
        <v>46.93</v>
      </c>
      <c r="H332" s="152">
        <v>47.12</v>
      </c>
      <c r="I332" s="162">
        <f t="shared" si="95"/>
        <v>1.0040485829959513</v>
      </c>
      <c r="J332" s="152">
        <v>2.2799999999999998</v>
      </c>
      <c r="K332" s="162">
        <f t="shared" si="96"/>
        <v>4.8582995951416998E-2</v>
      </c>
      <c r="L332" s="153">
        <v>628.96</v>
      </c>
      <c r="M332" s="163">
        <f t="shared" si="97"/>
        <v>1.0526315789473684</v>
      </c>
      <c r="N332" s="153">
        <v>1553.5311999999994</v>
      </c>
      <c r="O332" s="152">
        <v>0</v>
      </c>
      <c r="P332" s="154">
        <v>0</v>
      </c>
      <c r="Q332" s="253">
        <v>0</v>
      </c>
      <c r="R332" s="152">
        <v>2.4699999999999989</v>
      </c>
      <c r="S332" s="154">
        <v>5.2631578947368397E-2</v>
      </c>
      <c r="T332" s="152" t="s">
        <v>724</v>
      </c>
      <c r="U332" s="152" t="s">
        <v>428</v>
      </c>
      <c r="V332" s="152"/>
      <c r="W332" s="158">
        <v>1</v>
      </c>
      <c r="X332" s="158" t="s">
        <v>273</v>
      </c>
    </row>
    <row r="333" spans="2:24">
      <c r="B333" s="811"/>
      <c r="C333" s="814"/>
      <c r="D333" s="161">
        <v>7</v>
      </c>
      <c r="E333" s="152" t="s">
        <v>584</v>
      </c>
      <c r="F333" s="153">
        <v>1459.8441000000012</v>
      </c>
      <c r="G333" s="152">
        <v>270.07</v>
      </c>
      <c r="H333" s="152">
        <v>257.2</v>
      </c>
      <c r="I333" s="162">
        <f t="shared" si="95"/>
        <v>0.95234568815492282</v>
      </c>
      <c r="J333" s="152">
        <v>35.1</v>
      </c>
      <c r="K333" s="162">
        <f t="shared" si="96"/>
        <v>0.12996630503202874</v>
      </c>
      <c r="L333" s="153">
        <v>65.67</v>
      </c>
      <c r="M333" s="163">
        <f t="shared" si="97"/>
        <v>1.0823119931869516</v>
      </c>
      <c r="N333" s="153">
        <v>1459.8441000000012</v>
      </c>
      <c r="O333" s="152">
        <v>0</v>
      </c>
      <c r="P333" s="154">
        <v>0</v>
      </c>
      <c r="Q333" s="253">
        <v>0</v>
      </c>
      <c r="R333" s="152">
        <v>22.230000000000018</v>
      </c>
      <c r="S333" s="154">
        <v>8.2311993186951607E-2</v>
      </c>
      <c r="T333" s="152" t="s">
        <v>724</v>
      </c>
      <c r="U333" s="152" t="s">
        <v>428</v>
      </c>
      <c r="V333" s="152"/>
      <c r="W333" s="158">
        <v>1</v>
      </c>
      <c r="X333" s="158" t="s">
        <v>316</v>
      </c>
    </row>
    <row r="334" spans="2:24">
      <c r="B334" s="811"/>
      <c r="C334" s="814"/>
      <c r="D334" s="161">
        <v>8</v>
      </c>
      <c r="E334" s="152" t="s">
        <v>495</v>
      </c>
      <c r="F334" s="153">
        <v>1295.1432999999984</v>
      </c>
      <c r="G334" s="152">
        <v>33.729999999999997</v>
      </c>
      <c r="H334" s="152">
        <v>33.799999999999997</v>
      </c>
      <c r="I334" s="162">
        <f t="shared" si="95"/>
        <v>1.0020753038837831</v>
      </c>
      <c r="J334" s="152">
        <v>1.8</v>
      </c>
      <c r="K334" s="162">
        <f t="shared" si="96"/>
        <v>5.3364957011562415E-2</v>
      </c>
      <c r="L334" s="153">
        <v>692.59</v>
      </c>
      <c r="M334" s="163">
        <f t="shared" si="97"/>
        <v>1.0554402608953453</v>
      </c>
      <c r="N334" s="153">
        <v>1295.1432999999984</v>
      </c>
      <c r="O334" s="152">
        <v>0</v>
      </c>
      <c r="P334" s="154">
        <v>0</v>
      </c>
      <c r="Q334" s="253">
        <v>0</v>
      </c>
      <c r="R334" s="152">
        <v>1.8699999999999974</v>
      </c>
      <c r="S334" s="154">
        <v>5.5440260895345317E-2</v>
      </c>
      <c r="T334" s="152" t="s">
        <v>724</v>
      </c>
      <c r="U334" s="152" t="s">
        <v>428</v>
      </c>
      <c r="V334" s="152"/>
      <c r="W334" s="158">
        <v>1</v>
      </c>
      <c r="X334" s="158" t="s">
        <v>289</v>
      </c>
    </row>
    <row r="335" spans="2:24">
      <c r="B335" s="811"/>
      <c r="C335" s="814"/>
      <c r="D335" s="161">
        <v>9</v>
      </c>
      <c r="E335" s="152" t="s">
        <v>599</v>
      </c>
      <c r="F335" s="153">
        <v>1269.0755000000013</v>
      </c>
      <c r="G335" s="152">
        <v>54.23</v>
      </c>
      <c r="H335" s="152">
        <v>54</v>
      </c>
      <c r="I335" s="162">
        <f t="shared" si="95"/>
        <v>0.99575880508943393</v>
      </c>
      <c r="J335" s="152">
        <v>3</v>
      </c>
      <c r="K335" s="162">
        <f t="shared" si="96"/>
        <v>5.5319933616079661E-2</v>
      </c>
      <c r="L335" s="153">
        <v>458.15</v>
      </c>
      <c r="M335" s="163">
        <f t="shared" si="97"/>
        <v>1.0510787387055136</v>
      </c>
      <c r="N335" s="153">
        <v>1269.0755000000013</v>
      </c>
      <c r="O335" s="152">
        <v>0</v>
      </c>
      <c r="P335" s="154">
        <v>0</v>
      </c>
      <c r="Q335" s="253">
        <v>0</v>
      </c>
      <c r="R335" s="152">
        <v>2.7700000000000031</v>
      </c>
      <c r="S335" s="154">
        <v>5.1078738705513611E-2</v>
      </c>
      <c r="T335" s="152" t="s">
        <v>724</v>
      </c>
      <c r="U335" s="152" t="s">
        <v>428</v>
      </c>
      <c r="V335" s="152"/>
      <c r="W335" s="158">
        <v>1</v>
      </c>
      <c r="X335" s="158" t="s">
        <v>347</v>
      </c>
    </row>
    <row r="336" spans="2:24">
      <c r="B336" s="812"/>
      <c r="C336" s="815"/>
      <c r="D336" s="161">
        <v>10</v>
      </c>
      <c r="E336" s="152" t="s">
        <v>732</v>
      </c>
      <c r="F336" s="153">
        <v>1172.0000000000011</v>
      </c>
      <c r="G336" s="152">
        <v>102.85</v>
      </c>
      <c r="H336" s="152">
        <v>102.65</v>
      </c>
      <c r="I336" s="162">
        <f t="shared" si="95"/>
        <v>0.99805542051531371</v>
      </c>
      <c r="J336" s="152">
        <v>6.35</v>
      </c>
      <c r="K336" s="162">
        <f t="shared" si="96"/>
        <v>6.174039863879436E-2</v>
      </c>
      <c r="L336" s="153">
        <v>200</v>
      </c>
      <c r="M336" s="163">
        <f t="shared" si="97"/>
        <v>1.0597958191541079</v>
      </c>
      <c r="N336" s="153">
        <v>1230.0000000000011</v>
      </c>
      <c r="O336" s="152">
        <v>0.28999999999999998</v>
      </c>
      <c r="P336" s="154">
        <v>2.8196402527953328E-3</v>
      </c>
      <c r="Q336" s="253">
        <v>57.999999999999993</v>
      </c>
      <c r="R336" s="152">
        <v>5.8600000000000056</v>
      </c>
      <c r="S336" s="154">
        <v>5.6976178901312652E-2</v>
      </c>
      <c r="T336" s="152" t="s">
        <v>724</v>
      </c>
      <c r="U336" s="152" t="s">
        <v>428</v>
      </c>
      <c r="V336" s="152"/>
      <c r="W336" s="158">
        <v>1</v>
      </c>
      <c r="X336" s="158" t="s">
        <v>467</v>
      </c>
    </row>
    <row r="337" spans="2:24">
      <c r="B337" s="810">
        <f t="shared" si="93"/>
        <v>45963</v>
      </c>
      <c r="C337" s="813" t="str">
        <f t="shared" ref="C337" si="99">CHOOSE(WEEKDAY(B337,2),"一","二","三","四","五","六","日")</f>
        <v>日</v>
      </c>
      <c r="D337" s="161">
        <v>1</v>
      </c>
      <c r="E337" s="152" t="s">
        <v>479</v>
      </c>
      <c r="F337" s="153">
        <v>5760.0900999999913</v>
      </c>
      <c r="G337" s="152">
        <v>927.94</v>
      </c>
      <c r="H337" s="152">
        <v>919.03</v>
      </c>
      <c r="I337" s="162">
        <f t="shared" si="95"/>
        <v>0.99039808608315183</v>
      </c>
      <c r="J337" s="152">
        <v>47.98</v>
      </c>
      <c r="K337" s="162">
        <f t="shared" si="96"/>
        <v>5.1705929262667837E-2</v>
      </c>
      <c r="L337" s="153">
        <v>147.43</v>
      </c>
      <c r="M337" s="163">
        <f t="shared" si="97"/>
        <v>1.0421040153458196</v>
      </c>
      <c r="N337" s="153">
        <v>5760.0900999999913</v>
      </c>
      <c r="O337" s="152">
        <v>0</v>
      </c>
      <c r="P337" s="154">
        <v>0</v>
      </c>
      <c r="Q337" s="253">
        <v>0</v>
      </c>
      <c r="R337" s="152">
        <v>39.069999999999936</v>
      </c>
      <c r="S337" s="154">
        <v>4.2104015345819701E-2</v>
      </c>
      <c r="T337" s="152" t="s">
        <v>724</v>
      </c>
      <c r="U337" s="152" t="s">
        <v>478</v>
      </c>
      <c r="V337" s="152" t="s">
        <v>678</v>
      </c>
      <c r="W337" s="158">
        <v>1</v>
      </c>
      <c r="X337" s="158" t="s">
        <v>467</v>
      </c>
    </row>
    <row r="338" spans="2:24">
      <c r="B338" s="811"/>
      <c r="C338" s="814"/>
      <c r="D338" s="161">
        <v>2</v>
      </c>
      <c r="E338" s="152" t="s">
        <v>569</v>
      </c>
      <c r="F338" s="153">
        <v>3173.3668000000016</v>
      </c>
      <c r="G338" s="152">
        <v>98.91</v>
      </c>
      <c r="H338" s="152">
        <v>99.39</v>
      </c>
      <c r="I338" s="162">
        <f t="shared" si="95"/>
        <v>1.0048528965726418</v>
      </c>
      <c r="J338" s="152">
        <v>8.14</v>
      </c>
      <c r="K338" s="162">
        <f t="shared" si="96"/>
        <v>8.2297037711050458E-2</v>
      </c>
      <c r="L338" s="153">
        <v>368.14</v>
      </c>
      <c r="M338" s="163">
        <f t="shared" si="97"/>
        <v>1.0871499342836923</v>
      </c>
      <c r="N338" s="153">
        <v>3173.3668000000016</v>
      </c>
      <c r="O338" s="152">
        <v>0</v>
      </c>
      <c r="P338" s="154">
        <v>0</v>
      </c>
      <c r="Q338" s="253">
        <v>0</v>
      </c>
      <c r="R338" s="152">
        <v>8.6200000000000045</v>
      </c>
      <c r="S338" s="154">
        <v>8.714993428369229E-2</v>
      </c>
      <c r="T338" s="152" t="s">
        <v>724</v>
      </c>
      <c r="U338" s="152" t="s">
        <v>428</v>
      </c>
      <c r="V338" s="152"/>
      <c r="W338" s="158">
        <v>1</v>
      </c>
      <c r="X338" s="158" t="s">
        <v>308</v>
      </c>
    </row>
    <row r="339" spans="2:24">
      <c r="B339" s="811"/>
      <c r="C339" s="814"/>
      <c r="D339" s="161">
        <v>3</v>
      </c>
      <c r="E339" s="152" t="s">
        <v>497</v>
      </c>
      <c r="F339" s="153">
        <v>2723.269399999996</v>
      </c>
      <c r="G339" s="152">
        <v>66.650000000000006</v>
      </c>
      <c r="H339" s="152">
        <v>66.27</v>
      </c>
      <c r="I339" s="162">
        <f t="shared" si="95"/>
        <v>0.99429857464366078</v>
      </c>
      <c r="J339" s="152">
        <v>7</v>
      </c>
      <c r="K339" s="162">
        <f t="shared" si="96"/>
        <v>0.10502625656414102</v>
      </c>
      <c r="L339" s="153">
        <v>411.37</v>
      </c>
      <c r="M339" s="163">
        <f t="shared" si="97"/>
        <v>1.0993248312078019</v>
      </c>
      <c r="N339" s="153">
        <v>2723.269399999996</v>
      </c>
      <c r="O339" s="152">
        <v>0</v>
      </c>
      <c r="P339" s="154">
        <v>0</v>
      </c>
      <c r="Q339" s="253">
        <v>0</v>
      </c>
      <c r="R339" s="152">
        <v>6.6199999999999903</v>
      </c>
      <c r="S339" s="154">
        <v>9.9324831207801792E-2</v>
      </c>
      <c r="T339" s="152" t="s">
        <v>724</v>
      </c>
      <c r="U339" s="152" t="s">
        <v>428</v>
      </c>
      <c r="V339" s="152"/>
      <c r="W339" s="158">
        <v>1</v>
      </c>
      <c r="X339" s="158" t="s">
        <v>292</v>
      </c>
    </row>
    <row r="340" spans="2:24">
      <c r="B340" s="811"/>
      <c r="C340" s="814"/>
      <c r="D340" s="161">
        <v>4</v>
      </c>
      <c r="E340" s="152" t="s">
        <v>730</v>
      </c>
      <c r="F340" s="153">
        <v>2385.868800000002</v>
      </c>
      <c r="G340" s="152">
        <v>179.11</v>
      </c>
      <c r="H340" s="152">
        <v>179.52</v>
      </c>
      <c r="I340" s="162">
        <f t="shared" si="95"/>
        <v>1.0022890960862041</v>
      </c>
      <c r="J340" s="152">
        <v>8.5500000000000007</v>
      </c>
      <c r="K340" s="162">
        <f t="shared" si="96"/>
        <v>4.7736028139132379E-2</v>
      </c>
      <c r="L340" s="153">
        <v>266.27999999999997</v>
      </c>
      <c r="M340" s="163">
        <f t="shared" si="97"/>
        <v>1.0500251242253364</v>
      </c>
      <c r="N340" s="153">
        <v>2385.868800000002</v>
      </c>
      <c r="O340" s="152">
        <v>0</v>
      </c>
      <c r="P340" s="154">
        <v>0</v>
      </c>
      <c r="Q340" s="253">
        <v>0</v>
      </c>
      <c r="R340" s="152">
        <v>8.960000000000008</v>
      </c>
      <c r="S340" s="154">
        <v>5.0025124225336427E-2</v>
      </c>
      <c r="T340" s="152" t="s">
        <v>724</v>
      </c>
      <c r="U340" s="152" t="s">
        <v>428</v>
      </c>
      <c r="V340" s="152"/>
      <c r="W340" s="158">
        <v>1</v>
      </c>
      <c r="X340" s="158" t="s">
        <v>731</v>
      </c>
    </row>
    <row r="341" spans="2:24">
      <c r="B341" s="811"/>
      <c r="C341" s="814"/>
      <c r="D341" s="161">
        <v>5</v>
      </c>
      <c r="E341" s="152" t="s">
        <v>525</v>
      </c>
      <c r="F341" s="153">
        <v>2248.4648999999986</v>
      </c>
      <c r="G341" s="152">
        <v>157.36000000000001</v>
      </c>
      <c r="H341" s="152">
        <v>157.02000000000001</v>
      </c>
      <c r="I341" s="162">
        <f t="shared" si="95"/>
        <v>0.99783934926283679</v>
      </c>
      <c r="J341" s="152">
        <v>14.35</v>
      </c>
      <c r="K341" s="162">
        <f t="shared" si="96"/>
        <v>9.1192170818505322E-2</v>
      </c>
      <c r="L341" s="153">
        <v>160.49</v>
      </c>
      <c r="M341" s="163">
        <f t="shared" si="97"/>
        <v>1.0890315200813421</v>
      </c>
      <c r="N341" s="153">
        <v>2248.4648999999986</v>
      </c>
      <c r="O341" s="152">
        <v>0</v>
      </c>
      <c r="P341" s="154">
        <v>0</v>
      </c>
      <c r="Q341" s="253">
        <v>0</v>
      </c>
      <c r="R341" s="152">
        <v>14.009999999999991</v>
      </c>
      <c r="S341" s="154">
        <v>8.9031520081342075E-2</v>
      </c>
      <c r="T341" s="152" t="s">
        <v>724</v>
      </c>
      <c r="U341" s="152" t="s">
        <v>428</v>
      </c>
      <c r="V341" s="152"/>
      <c r="W341" s="158">
        <v>1</v>
      </c>
      <c r="X341" s="158" t="s">
        <v>308</v>
      </c>
    </row>
    <row r="342" spans="2:24">
      <c r="B342" s="811"/>
      <c r="C342" s="814"/>
      <c r="D342" s="161">
        <v>6</v>
      </c>
      <c r="E342" s="152" t="s">
        <v>493</v>
      </c>
      <c r="F342" s="153">
        <v>2009.8611000000058</v>
      </c>
      <c r="G342" s="152">
        <v>211.23</v>
      </c>
      <c r="H342" s="152">
        <v>209.86</v>
      </c>
      <c r="I342" s="162">
        <f t="shared" si="95"/>
        <v>0.99351417885716997</v>
      </c>
      <c r="J342" s="152">
        <v>11.9</v>
      </c>
      <c r="K342" s="162">
        <f t="shared" si="96"/>
        <v>5.6336694598305169E-2</v>
      </c>
      <c r="L342" s="153">
        <v>190.87</v>
      </c>
      <c r="M342" s="163">
        <f t="shared" si="97"/>
        <v>1.0498508734554752</v>
      </c>
      <c r="N342" s="153">
        <v>2009.8611000000058</v>
      </c>
      <c r="O342" s="152">
        <v>0</v>
      </c>
      <c r="P342" s="154">
        <v>0</v>
      </c>
      <c r="Q342" s="253">
        <v>0</v>
      </c>
      <c r="R342" s="152">
        <v>10.53000000000003</v>
      </c>
      <c r="S342" s="154">
        <v>4.9850873455475217E-2</v>
      </c>
      <c r="T342" s="152" t="s">
        <v>724</v>
      </c>
      <c r="U342" s="152" t="s">
        <v>428</v>
      </c>
      <c r="V342" s="152"/>
      <c r="W342" s="158">
        <v>1</v>
      </c>
      <c r="X342" s="158" t="s">
        <v>492</v>
      </c>
    </row>
    <row r="343" spans="2:24">
      <c r="B343" s="811"/>
      <c r="C343" s="814"/>
      <c r="D343" s="161">
        <v>7</v>
      </c>
      <c r="E343" s="152" t="s">
        <v>499</v>
      </c>
      <c r="F343" s="153">
        <v>1967.0559999999955</v>
      </c>
      <c r="G343" s="152">
        <v>790.5</v>
      </c>
      <c r="H343" s="152">
        <v>782.05</v>
      </c>
      <c r="I343" s="162">
        <f t="shared" si="95"/>
        <v>0.98931056293485131</v>
      </c>
      <c r="J343" s="152">
        <v>29.25</v>
      </c>
      <c r="K343" s="162">
        <f t="shared" si="96"/>
        <v>3.7001897533206832E-2</v>
      </c>
      <c r="L343" s="153">
        <v>94.57</v>
      </c>
      <c r="M343" s="163">
        <f t="shared" si="97"/>
        <v>1.0263124604680582</v>
      </c>
      <c r="N343" s="153">
        <v>1967.0559999999955</v>
      </c>
      <c r="O343" s="152">
        <v>0</v>
      </c>
      <c r="P343" s="154">
        <v>0</v>
      </c>
      <c r="Q343" s="253">
        <v>0</v>
      </c>
      <c r="R343" s="152">
        <v>20.799999999999955</v>
      </c>
      <c r="S343" s="154">
        <v>2.6312460468058133E-2</v>
      </c>
      <c r="T343" s="152" t="s">
        <v>724</v>
      </c>
      <c r="U343" s="152" t="s">
        <v>428</v>
      </c>
      <c r="V343" s="152"/>
      <c r="W343" s="158">
        <v>1</v>
      </c>
      <c r="X343" s="158" t="s">
        <v>316</v>
      </c>
    </row>
    <row r="344" spans="2:24">
      <c r="B344" s="811"/>
      <c r="C344" s="814"/>
      <c r="D344" s="161">
        <v>8</v>
      </c>
      <c r="E344" s="152" t="s">
        <v>505</v>
      </c>
      <c r="F344" s="153">
        <v>1708.2995999999957</v>
      </c>
      <c r="G344" s="152">
        <v>219.86</v>
      </c>
      <c r="H344" s="152">
        <v>213.65</v>
      </c>
      <c r="I344" s="162">
        <f t="shared" si="95"/>
        <v>0.97175475302465197</v>
      </c>
      <c r="J344" s="152">
        <v>9.0299999999999994</v>
      </c>
      <c r="K344" s="162">
        <f t="shared" si="96"/>
        <v>4.1071591012462473E-2</v>
      </c>
      <c r="L344" s="153">
        <v>605.78</v>
      </c>
      <c r="M344" s="163">
        <f t="shared" si="97"/>
        <v>1.0128263440371146</v>
      </c>
      <c r="N344" s="153">
        <v>1708.2995999999957</v>
      </c>
      <c r="O344" s="152">
        <v>0</v>
      </c>
      <c r="P344" s="154">
        <v>0</v>
      </c>
      <c r="Q344" s="253">
        <v>0</v>
      </c>
      <c r="R344" s="152">
        <v>2.8199999999999932</v>
      </c>
      <c r="S344" s="154">
        <v>1.2826344037114495E-2</v>
      </c>
      <c r="T344" s="152" t="s">
        <v>724</v>
      </c>
      <c r="U344" s="152" t="s">
        <v>487</v>
      </c>
      <c r="V344" s="152" t="s">
        <v>725</v>
      </c>
      <c r="W344" s="158">
        <v>1</v>
      </c>
      <c r="X344" s="158" t="s">
        <v>272</v>
      </c>
    </row>
    <row r="345" spans="2:24">
      <c r="B345" s="811"/>
      <c r="C345" s="814"/>
      <c r="D345" s="161">
        <v>9</v>
      </c>
      <c r="E345" s="152" t="s">
        <v>502</v>
      </c>
      <c r="F345" s="153">
        <v>1604.3544000000022</v>
      </c>
      <c r="G345" s="152">
        <v>120.75</v>
      </c>
      <c r="H345" s="152">
        <v>116.51</v>
      </c>
      <c r="I345" s="162">
        <f t="shared" si="95"/>
        <v>0.96488612836438925</v>
      </c>
      <c r="J345" s="152">
        <v>8</v>
      </c>
      <c r="K345" s="162">
        <f t="shared" si="96"/>
        <v>6.6252587991718431E-2</v>
      </c>
      <c r="L345" s="153">
        <v>426.69</v>
      </c>
      <c r="M345" s="163">
        <f t="shared" si="97"/>
        <v>1.0311387163561077</v>
      </c>
      <c r="N345" s="153">
        <v>1604.3544000000022</v>
      </c>
      <c r="O345" s="152">
        <v>0</v>
      </c>
      <c r="P345" s="154">
        <v>0</v>
      </c>
      <c r="Q345" s="253">
        <v>0</v>
      </c>
      <c r="R345" s="152">
        <v>3.7600000000000051</v>
      </c>
      <c r="S345" s="154">
        <v>3.1138716356107703E-2</v>
      </c>
      <c r="T345" s="152" t="s">
        <v>724</v>
      </c>
      <c r="U345" s="152" t="s">
        <v>428</v>
      </c>
      <c r="V345" s="152"/>
      <c r="W345" s="158">
        <v>1</v>
      </c>
      <c r="X345" s="158" t="s">
        <v>501</v>
      </c>
    </row>
    <row r="346" spans="2:24">
      <c r="B346" s="812"/>
      <c r="C346" s="815"/>
      <c r="D346" s="161">
        <v>10</v>
      </c>
      <c r="E346" s="152" t="s">
        <v>584</v>
      </c>
      <c r="F346" s="153">
        <v>1547.8418999999997</v>
      </c>
      <c r="G346" s="152">
        <v>342.55</v>
      </c>
      <c r="H346" s="152">
        <v>324.52</v>
      </c>
      <c r="I346" s="162">
        <f t="shared" si="95"/>
        <v>0.94736534812436135</v>
      </c>
      <c r="J346" s="152">
        <v>41.6</v>
      </c>
      <c r="K346" s="162">
        <f t="shared" si="96"/>
        <v>0.12144212523719165</v>
      </c>
      <c r="L346" s="153">
        <v>65.67</v>
      </c>
      <c r="M346" s="163">
        <f t="shared" si="97"/>
        <v>1.0688074733615531</v>
      </c>
      <c r="N346" s="153">
        <v>1547.8418999999997</v>
      </c>
      <c r="O346" s="152">
        <v>0</v>
      </c>
      <c r="P346" s="154">
        <v>0</v>
      </c>
      <c r="Q346" s="253">
        <v>0</v>
      </c>
      <c r="R346" s="152">
        <v>23.569999999999993</v>
      </c>
      <c r="S346" s="154">
        <v>6.8807473361553032E-2</v>
      </c>
      <c r="T346" s="152" t="s">
        <v>724</v>
      </c>
      <c r="U346" s="152" t="s">
        <v>428</v>
      </c>
      <c r="V346" s="152"/>
      <c r="W346" s="158">
        <v>1</v>
      </c>
      <c r="X346" s="158" t="s">
        <v>316</v>
      </c>
    </row>
    <row r="347" spans="2:24">
      <c r="B347" s="810">
        <f t="shared" si="93"/>
        <v>45964</v>
      </c>
      <c r="C347" s="813" t="str">
        <f t="shared" ref="C347" si="100">CHOOSE(WEEKDAY(B347,2),"一","二","三","四","五","六","日")</f>
        <v>一</v>
      </c>
      <c r="D347" s="161">
        <v>1</v>
      </c>
      <c r="E347" s="152" t="s">
        <v>479</v>
      </c>
      <c r="F347" s="153">
        <v>5785.1532000000016</v>
      </c>
      <c r="G347" s="152">
        <v>891.4</v>
      </c>
      <c r="H347" s="152">
        <v>887.06</v>
      </c>
      <c r="I347" s="162">
        <f t="shared" si="95"/>
        <v>0.99513125420686555</v>
      </c>
      <c r="J347" s="152">
        <v>43.58</v>
      </c>
      <c r="K347" s="162">
        <f t="shared" si="96"/>
        <v>4.888938748036796E-2</v>
      </c>
      <c r="L347" s="153">
        <v>147.43</v>
      </c>
      <c r="M347" s="163">
        <f t="shared" si="97"/>
        <v>1.0440206416872335</v>
      </c>
      <c r="N347" s="153">
        <v>5785.1532000000016</v>
      </c>
      <c r="O347" s="152">
        <v>0</v>
      </c>
      <c r="P347" s="154">
        <v>0</v>
      </c>
      <c r="Q347" s="253">
        <v>0</v>
      </c>
      <c r="R347" s="152">
        <v>39.240000000000009</v>
      </c>
      <c r="S347" s="154">
        <v>4.4020641687233575E-2</v>
      </c>
      <c r="T347" s="152" t="s">
        <v>724</v>
      </c>
      <c r="U347" s="152" t="s">
        <v>478</v>
      </c>
      <c r="V347" s="152" t="s">
        <v>678</v>
      </c>
      <c r="W347" s="158">
        <v>1</v>
      </c>
      <c r="X347" s="158" t="s">
        <v>467</v>
      </c>
    </row>
    <row r="348" spans="2:24">
      <c r="B348" s="811"/>
      <c r="C348" s="814"/>
      <c r="D348" s="161">
        <v>2</v>
      </c>
      <c r="E348" s="152" t="s">
        <v>499</v>
      </c>
      <c r="F348" s="153">
        <v>3187.0090000000018</v>
      </c>
      <c r="G348" s="152">
        <v>777</v>
      </c>
      <c r="H348" s="152">
        <v>768.6</v>
      </c>
      <c r="I348" s="162">
        <f t="shared" si="95"/>
        <v>0.98918918918918919</v>
      </c>
      <c r="J348" s="152">
        <v>45</v>
      </c>
      <c r="K348" s="162">
        <f t="shared" si="96"/>
        <v>5.7915057915057917E-2</v>
      </c>
      <c r="L348" s="153">
        <v>94.57</v>
      </c>
      <c r="M348" s="163">
        <f t="shared" si="97"/>
        <v>1.0471042471042471</v>
      </c>
      <c r="N348" s="153">
        <v>3461.262000000002</v>
      </c>
      <c r="O348" s="152">
        <v>2.9</v>
      </c>
      <c r="P348" s="154">
        <v>3.7323037323037322E-3</v>
      </c>
      <c r="Q348" s="253">
        <v>274.25299999999999</v>
      </c>
      <c r="R348" s="152">
        <v>33.700000000000024</v>
      </c>
      <c r="S348" s="154">
        <v>4.3371943371943403E-2</v>
      </c>
      <c r="T348" s="152" t="s">
        <v>724</v>
      </c>
      <c r="U348" s="152" t="s">
        <v>428</v>
      </c>
      <c r="V348" s="152"/>
      <c r="W348" s="158">
        <v>1</v>
      </c>
      <c r="X348" s="158" t="s">
        <v>316</v>
      </c>
    </row>
    <row r="349" spans="2:24">
      <c r="B349" s="811"/>
      <c r="C349" s="814"/>
      <c r="D349" s="161">
        <v>3</v>
      </c>
      <c r="E349" s="152" t="s">
        <v>750</v>
      </c>
      <c r="F349" s="153">
        <v>2182.5257999999985</v>
      </c>
      <c r="G349" s="152">
        <v>365.66</v>
      </c>
      <c r="H349" s="152">
        <v>365.92</v>
      </c>
      <c r="I349" s="162">
        <f t="shared" si="95"/>
        <v>1.000711043045452</v>
      </c>
      <c r="J349" s="152">
        <v>11</v>
      </c>
      <c r="K349" s="162">
        <f t="shared" si="96"/>
        <v>3.0082590384510197E-2</v>
      </c>
      <c r="L349" s="153">
        <v>193.83</v>
      </c>
      <c r="M349" s="163">
        <f t="shared" si="97"/>
        <v>1.0307936334299623</v>
      </c>
      <c r="N349" s="153">
        <v>2182.5257999999985</v>
      </c>
      <c r="O349" s="152">
        <v>0</v>
      </c>
      <c r="P349" s="154">
        <v>0</v>
      </c>
      <c r="Q349" s="253">
        <v>0</v>
      </c>
      <c r="R349" s="152">
        <v>11.259999999999991</v>
      </c>
      <c r="S349" s="154">
        <v>3.0793633429962233E-2</v>
      </c>
      <c r="T349" s="152" t="s">
        <v>724</v>
      </c>
      <c r="U349" s="152" t="s">
        <v>428</v>
      </c>
      <c r="V349" s="152"/>
      <c r="W349" s="158">
        <v>1</v>
      </c>
      <c r="X349" s="158" t="s">
        <v>751</v>
      </c>
    </row>
    <row r="350" spans="2:24">
      <c r="B350" s="811"/>
      <c r="C350" s="814"/>
      <c r="D350" s="161">
        <v>4</v>
      </c>
      <c r="E350" s="152" t="s">
        <v>703</v>
      </c>
      <c r="F350" s="153">
        <v>1595.398399999998</v>
      </c>
      <c r="G350" s="152">
        <v>334.88</v>
      </c>
      <c r="H350" s="152">
        <v>325.39999999999998</v>
      </c>
      <c r="I350" s="162">
        <f t="shared" si="95"/>
        <v>0.97169135212613467</v>
      </c>
      <c r="J350" s="152">
        <v>32.200000000000003</v>
      </c>
      <c r="K350" s="162">
        <f t="shared" si="96"/>
        <v>9.6153846153846159E-2</v>
      </c>
      <c r="L350" s="153">
        <v>70.22</v>
      </c>
      <c r="M350" s="163">
        <f t="shared" si="97"/>
        <v>1.0678451982799808</v>
      </c>
      <c r="N350" s="153">
        <v>1595.398399999998</v>
      </c>
      <c r="O350" s="152">
        <v>0</v>
      </c>
      <c r="P350" s="154">
        <v>0</v>
      </c>
      <c r="Q350" s="253">
        <v>0</v>
      </c>
      <c r="R350" s="152">
        <v>22.71999999999997</v>
      </c>
      <c r="S350" s="154">
        <v>6.7845198279980798E-2</v>
      </c>
      <c r="T350" s="152" t="s">
        <v>724</v>
      </c>
      <c r="U350" s="152" t="s">
        <v>428</v>
      </c>
      <c r="V350" s="152"/>
      <c r="W350" s="158">
        <v>1</v>
      </c>
      <c r="X350" s="158" t="s">
        <v>286</v>
      </c>
    </row>
    <row r="351" spans="2:24">
      <c r="B351" s="811"/>
      <c r="C351" s="814"/>
      <c r="D351" s="161">
        <v>5</v>
      </c>
      <c r="E351" s="152" t="s">
        <v>685</v>
      </c>
      <c r="F351" s="153">
        <v>1559.7834999999993</v>
      </c>
      <c r="G351" s="152">
        <v>46.2</v>
      </c>
      <c r="H351" s="152">
        <v>43.71</v>
      </c>
      <c r="I351" s="162">
        <f t="shared" si="95"/>
        <v>0.94610389610389611</v>
      </c>
      <c r="J351" s="152">
        <v>7</v>
      </c>
      <c r="K351" s="162">
        <f t="shared" si="96"/>
        <v>0.15151515151515152</v>
      </c>
      <c r="L351" s="153">
        <v>345.85</v>
      </c>
      <c r="M351" s="163">
        <f t="shared" si="97"/>
        <v>1.0976190476190475</v>
      </c>
      <c r="N351" s="153">
        <v>1559.7834999999993</v>
      </c>
      <c r="O351" s="152">
        <v>0</v>
      </c>
      <c r="P351" s="154">
        <v>0</v>
      </c>
      <c r="Q351" s="253">
        <v>0</v>
      </c>
      <c r="R351" s="152">
        <v>4.509999999999998</v>
      </c>
      <c r="S351" s="154">
        <v>9.7619047619047564E-2</v>
      </c>
      <c r="T351" s="152" t="s">
        <v>724</v>
      </c>
      <c r="U351" s="152" t="s">
        <v>428</v>
      </c>
      <c r="V351" s="152"/>
      <c r="W351" s="158">
        <v>1</v>
      </c>
      <c r="X351" s="158" t="s">
        <v>212</v>
      </c>
    </row>
    <row r="352" spans="2:24">
      <c r="B352" s="811"/>
      <c r="C352" s="814"/>
      <c r="D352" s="161">
        <v>6</v>
      </c>
      <c r="E352" s="152" t="s">
        <v>584</v>
      </c>
      <c r="F352" s="153">
        <v>1545.8717999999976</v>
      </c>
      <c r="G352" s="152">
        <v>336.7</v>
      </c>
      <c r="H352" s="152">
        <v>327.08999999999997</v>
      </c>
      <c r="I352" s="162">
        <f t="shared" si="95"/>
        <v>0.97145827145827146</v>
      </c>
      <c r="J352" s="152">
        <v>33.15</v>
      </c>
      <c r="K352" s="162">
        <f t="shared" si="96"/>
        <v>9.8455598455598453E-2</v>
      </c>
      <c r="L352" s="153">
        <v>65.67</v>
      </c>
      <c r="M352" s="163">
        <f t="shared" si="97"/>
        <v>1.0699138699138697</v>
      </c>
      <c r="N352" s="153">
        <v>1545.8717999999976</v>
      </c>
      <c r="O352" s="152">
        <v>0</v>
      </c>
      <c r="P352" s="154">
        <v>0</v>
      </c>
      <c r="Q352" s="253">
        <v>0</v>
      </c>
      <c r="R352" s="152">
        <v>23.539999999999964</v>
      </c>
      <c r="S352" s="154">
        <v>6.9913869913869803E-2</v>
      </c>
      <c r="T352" s="152" t="s">
        <v>724</v>
      </c>
      <c r="U352" s="152" t="s">
        <v>428</v>
      </c>
      <c r="V352" s="152"/>
      <c r="W352" s="158">
        <v>1</v>
      </c>
      <c r="X352" s="158" t="s">
        <v>316</v>
      </c>
    </row>
    <row r="353" spans="2:24">
      <c r="B353" s="811"/>
      <c r="C353" s="814"/>
      <c r="D353" s="161">
        <v>7</v>
      </c>
      <c r="E353" s="152" t="s">
        <v>692</v>
      </c>
      <c r="F353" s="153">
        <v>1419.0240000000028</v>
      </c>
      <c r="G353" s="152">
        <v>793.23</v>
      </c>
      <c r="H353" s="152">
        <v>777.73</v>
      </c>
      <c r="I353" s="162">
        <f t="shared" si="95"/>
        <v>0.9804596397009695</v>
      </c>
      <c r="J353" s="152">
        <v>26.6</v>
      </c>
      <c r="K353" s="162">
        <f t="shared" si="96"/>
        <v>3.3533779609949195E-2</v>
      </c>
      <c r="L353" s="153">
        <v>127.84</v>
      </c>
      <c r="M353" s="163">
        <f t="shared" si="97"/>
        <v>1.0139934193109186</v>
      </c>
      <c r="N353" s="153">
        <v>1419.0240000000028</v>
      </c>
      <c r="O353" s="152">
        <v>0</v>
      </c>
      <c r="P353" s="154">
        <v>0</v>
      </c>
      <c r="Q353" s="253">
        <v>0</v>
      </c>
      <c r="R353" s="152">
        <v>11.100000000000023</v>
      </c>
      <c r="S353" s="154">
        <v>1.3993419310918678E-2</v>
      </c>
      <c r="T353" s="152" t="s">
        <v>724</v>
      </c>
      <c r="U353" s="152" t="s">
        <v>428</v>
      </c>
      <c r="V353" s="152"/>
      <c r="W353" s="158">
        <v>1</v>
      </c>
      <c r="X353" s="158" t="s">
        <v>467</v>
      </c>
    </row>
    <row r="354" spans="2:24">
      <c r="B354" s="811"/>
      <c r="C354" s="814"/>
      <c r="D354" s="161">
        <v>8</v>
      </c>
      <c r="E354" s="152" t="s">
        <v>493</v>
      </c>
      <c r="F354" s="153">
        <v>1362.8118000000029</v>
      </c>
      <c r="G354" s="152">
        <v>208.56</v>
      </c>
      <c r="H354" s="152">
        <v>205.9</v>
      </c>
      <c r="I354" s="162">
        <f t="shared" si="95"/>
        <v>0.98724587648638285</v>
      </c>
      <c r="J354" s="152">
        <v>9.8000000000000007</v>
      </c>
      <c r="K354" s="162">
        <f t="shared" si="96"/>
        <v>4.6988876102800156E-2</v>
      </c>
      <c r="L354" s="153">
        <v>190.87</v>
      </c>
      <c r="M354" s="163">
        <f t="shared" si="97"/>
        <v>1.0342347525891831</v>
      </c>
      <c r="N354" s="153">
        <v>1362.8118000000029</v>
      </c>
      <c r="O354" s="152">
        <v>0</v>
      </c>
      <c r="P354" s="154">
        <v>0</v>
      </c>
      <c r="Q354" s="253">
        <v>0</v>
      </c>
      <c r="R354" s="152">
        <v>7.1400000000000148</v>
      </c>
      <c r="S354" s="154">
        <v>3.4234752589183043E-2</v>
      </c>
      <c r="T354" s="152" t="s">
        <v>724</v>
      </c>
      <c r="U354" s="152" t="s">
        <v>428</v>
      </c>
      <c r="V354" s="152"/>
      <c r="W354" s="158">
        <v>1</v>
      </c>
      <c r="X354" s="158" t="s">
        <v>492</v>
      </c>
    </row>
    <row r="355" spans="2:24">
      <c r="B355" s="811"/>
      <c r="C355" s="814"/>
      <c r="D355" s="161">
        <v>9</v>
      </c>
      <c r="E355" s="152" t="s">
        <v>457</v>
      </c>
      <c r="F355" s="153">
        <v>1288.5838999999999</v>
      </c>
      <c r="G355" s="152">
        <v>5246</v>
      </c>
      <c r="H355" s="152">
        <v>5501.33</v>
      </c>
      <c r="I355" s="162">
        <f t="shared" si="95"/>
        <v>1.0486713686618376</v>
      </c>
      <c r="J355" s="152">
        <v>200</v>
      </c>
      <c r="K355" s="162">
        <f t="shared" si="96"/>
        <v>3.812428516965307E-2</v>
      </c>
      <c r="L355" s="153">
        <v>2.83</v>
      </c>
      <c r="M355" s="163">
        <f t="shared" si="97"/>
        <v>1.0867956538314907</v>
      </c>
      <c r="N355" s="153">
        <v>1288.5838999999999</v>
      </c>
      <c r="O355" s="152">
        <v>0</v>
      </c>
      <c r="P355" s="154">
        <v>0</v>
      </c>
      <c r="Q355" s="253">
        <v>0</v>
      </c>
      <c r="R355" s="152">
        <v>455.32999999999993</v>
      </c>
      <c r="S355" s="154">
        <v>8.6795653831490641E-2</v>
      </c>
      <c r="T355" s="152" t="s">
        <v>724</v>
      </c>
      <c r="U355" s="152" t="s">
        <v>428</v>
      </c>
      <c r="V355" s="152"/>
      <c r="W355" s="158">
        <v>1</v>
      </c>
      <c r="X355" s="158" t="s">
        <v>292</v>
      </c>
    </row>
    <row r="356" spans="2:24">
      <c r="B356" s="812"/>
      <c r="C356" s="815"/>
      <c r="D356" s="161">
        <v>10</v>
      </c>
      <c r="E356" s="152" t="s">
        <v>497</v>
      </c>
      <c r="F356" s="153">
        <v>1271.1333000000013</v>
      </c>
      <c r="G356" s="152">
        <v>65.58</v>
      </c>
      <c r="H356" s="152">
        <v>65.42</v>
      </c>
      <c r="I356" s="162">
        <f t="shared" si="95"/>
        <v>0.99756023177798114</v>
      </c>
      <c r="J356" s="152">
        <v>3.25</v>
      </c>
      <c r="K356" s="162">
        <f t="shared" si="96"/>
        <v>4.9557792009759072E-2</v>
      </c>
      <c r="L356" s="153">
        <v>411.37</v>
      </c>
      <c r="M356" s="163">
        <f t="shared" si="97"/>
        <v>1.0471180237877402</v>
      </c>
      <c r="N356" s="153">
        <v>1271.1333000000013</v>
      </c>
      <c r="O356" s="152">
        <v>0</v>
      </c>
      <c r="P356" s="154">
        <v>0</v>
      </c>
      <c r="Q356" s="253">
        <v>0</v>
      </c>
      <c r="R356" s="152">
        <v>3.0900000000000034</v>
      </c>
      <c r="S356" s="154">
        <v>4.7118023787740215E-2</v>
      </c>
      <c r="T356" s="152" t="s">
        <v>724</v>
      </c>
      <c r="U356" s="152" t="s">
        <v>428</v>
      </c>
      <c r="V356" s="152"/>
      <c r="W356" s="158">
        <v>1</v>
      </c>
      <c r="X356" s="158" t="s">
        <v>292</v>
      </c>
    </row>
    <row r="357" spans="2:24">
      <c r="B357" s="810">
        <f t="shared" si="93"/>
        <v>45965</v>
      </c>
      <c r="C357" s="813" t="str">
        <f t="shared" ref="C357" si="101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5"/>
        <v>#DIV/0!</v>
      </c>
      <c r="J357" s="152"/>
      <c r="K357" s="162" t="e">
        <f t="shared" si="96"/>
        <v>#DIV/0!</v>
      </c>
      <c r="L357" s="153"/>
      <c r="M357" s="163" t="e">
        <f t="shared" si="97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11"/>
      <c r="C358" s="814"/>
      <c r="D358" s="161">
        <v>2</v>
      </c>
      <c r="E358" s="152"/>
      <c r="F358" s="153"/>
      <c r="G358" s="152"/>
      <c r="H358" s="152"/>
      <c r="I358" s="162" t="e">
        <f t="shared" si="95"/>
        <v>#DIV/0!</v>
      </c>
      <c r="J358" s="152"/>
      <c r="K358" s="162" t="e">
        <f t="shared" si="96"/>
        <v>#DIV/0!</v>
      </c>
      <c r="L358" s="153"/>
      <c r="M358" s="163" t="e">
        <f t="shared" si="97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11"/>
      <c r="C359" s="814"/>
      <c r="D359" s="161">
        <v>3</v>
      </c>
      <c r="E359" s="152"/>
      <c r="F359" s="153"/>
      <c r="G359" s="152"/>
      <c r="H359" s="152"/>
      <c r="I359" s="162" t="e">
        <f t="shared" si="95"/>
        <v>#DIV/0!</v>
      </c>
      <c r="J359" s="152"/>
      <c r="K359" s="162" t="e">
        <f t="shared" si="96"/>
        <v>#DIV/0!</v>
      </c>
      <c r="L359" s="153"/>
      <c r="M359" s="163" t="e">
        <f t="shared" si="97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11"/>
      <c r="C360" s="814"/>
      <c r="D360" s="161">
        <v>4</v>
      </c>
      <c r="E360" s="152"/>
      <c r="F360" s="153"/>
      <c r="G360" s="152"/>
      <c r="H360" s="152"/>
      <c r="I360" s="162" t="e">
        <f t="shared" si="95"/>
        <v>#DIV/0!</v>
      </c>
      <c r="J360" s="152"/>
      <c r="K360" s="162" t="e">
        <f t="shared" si="96"/>
        <v>#DIV/0!</v>
      </c>
      <c r="L360" s="153"/>
      <c r="M360" s="163" t="e">
        <f t="shared" si="97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11"/>
      <c r="C361" s="814"/>
      <c r="D361" s="161">
        <v>5</v>
      </c>
      <c r="E361" s="152"/>
      <c r="F361" s="153"/>
      <c r="G361" s="152"/>
      <c r="H361" s="152"/>
      <c r="I361" s="162" t="e">
        <f t="shared" si="95"/>
        <v>#DIV/0!</v>
      </c>
      <c r="J361" s="152"/>
      <c r="K361" s="162" t="e">
        <f t="shared" si="96"/>
        <v>#DIV/0!</v>
      </c>
      <c r="L361" s="153"/>
      <c r="M361" s="163" t="e">
        <f t="shared" si="97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11"/>
      <c r="C362" s="814"/>
      <c r="D362" s="161">
        <v>6</v>
      </c>
      <c r="E362" s="152"/>
      <c r="F362" s="153"/>
      <c r="G362" s="152"/>
      <c r="H362" s="152"/>
      <c r="I362" s="162" t="e">
        <f t="shared" si="95"/>
        <v>#DIV/0!</v>
      </c>
      <c r="J362" s="152"/>
      <c r="K362" s="162" t="e">
        <f t="shared" si="96"/>
        <v>#DIV/0!</v>
      </c>
      <c r="L362" s="153"/>
      <c r="M362" s="163" t="e">
        <f t="shared" si="97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11"/>
      <c r="C363" s="814"/>
      <c r="D363" s="161">
        <v>7</v>
      </c>
      <c r="E363" s="152"/>
      <c r="F363" s="153"/>
      <c r="G363" s="152"/>
      <c r="H363" s="152"/>
      <c r="I363" s="162" t="e">
        <f t="shared" si="95"/>
        <v>#DIV/0!</v>
      </c>
      <c r="J363" s="152"/>
      <c r="K363" s="162" t="e">
        <f t="shared" si="96"/>
        <v>#DIV/0!</v>
      </c>
      <c r="L363" s="153"/>
      <c r="M363" s="163" t="e">
        <f t="shared" si="97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11"/>
      <c r="C364" s="814"/>
      <c r="D364" s="161">
        <v>8</v>
      </c>
      <c r="E364" s="152"/>
      <c r="F364" s="153"/>
      <c r="G364" s="152"/>
      <c r="H364" s="152"/>
      <c r="I364" s="162" t="e">
        <f t="shared" si="95"/>
        <v>#DIV/0!</v>
      </c>
      <c r="J364" s="152"/>
      <c r="K364" s="162" t="e">
        <f t="shared" si="96"/>
        <v>#DIV/0!</v>
      </c>
      <c r="L364" s="153"/>
      <c r="M364" s="163" t="e">
        <f t="shared" si="97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11"/>
      <c r="C365" s="814"/>
      <c r="D365" s="161">
        <v>9</v>
      </c>
      <c r="E365" s="152"/>
      <c r="F365" s="153"/>
      <c r="G365" s="152"/>
      <c r="H365" s="152"/>
      <c r="I365" s="162" t="e">
        <f t="shared" si="95"/>
        <v>#DIV/0!</v>
      </c>
      <c r="J365" s="152"/>
      <c r="K365" s="162" t="e">
        <f t="shared" si="96"/>
        <v>#DIV/0!</v>
      </c>
      <c r="L365" s="153"/>
      <c r="M365" s="163" t="e">
        <f t="shared" si="97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12"/>
      <c r="C366" s="815"/>
      <c r="D366" s="161">
        <v>10</v>
      </c>
      <c r="E366" s="152"/>
      <c r="F366" s="153"/>
      <c r="G366" s="152"/>
      <c r="H366" s="152"/>
      <c r="I366" s="162" t="e">
        <f t="shared" si="95"/>
        <v>#DIV/0!</v>
      </c>
      <c r="J366" s="152"/>
      <c r="K366" s="162" t="e">
        <f t="shared" si="96"/>
        <v>#DIV/0!</v>
      </c>
      <c r="L366" s="153"/>
      <c r="M366" s="163" t="e">
        <f t="shared" si="97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10">
        <f t="shared" si="93"/>
        <v>45966</v>
      </c>
      <c r="C367" s="813" t="str">
        <f t="shared" ref="C367" si="102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5"/>
        <v>#DIV/0!</v>
      </c>
      <c r="J367" s="152"/>
      <c r="K367" s="162" t="e">
        <f t="shared" si="96"/>
        <v>#DIV/0!</v>
      </c>
      <c r="L367" s="153"/>
      <c r="M367" s="163" t="e">
        <f t="shared" si="97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11"/>
      <c r="C368" s="814"/>
      <c r="D368" s="161">
        <v>2</v>
      </c>
      <c r="E368" s="152"/>
      <c r="F368" s="153"/>
      <c r="G368" s="152"/>
      <c r="H368" s="152"/>
      <c r="I368" s="162" t="e">
        <f t="shared" si="95"/>
        <v>#DIV/0!</v>
      </c>
      <c r="J368" s="152"/>
      <c r="K368" s="162" t="e">
        <f t="shared" si="96"/>
        <v>#DIV/0!</v>
      </c>
      <c r="L368" s="153"/>
      <c r="M368" s="163" t="e">
        <f t="shared" si="97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11"/>
      <c r="C369" s="814"/>
      <c r="D369" s="161">
        <v>3</v>
      </c>
      <c r="E369" s="152"/>
      <c r="F369" s="153"/>
      <c r="G369" s="152"/>
      <c r="H369" s="152"/>
      <c r="I369" s="162" t="e">
        <f t="shared" si="95"/>
        <v>#DIV/0!</v>
      </c>
      <c r="J369" s="152"/>
      <c r="K369" s="162" t="e">
        <f t="shared" si="96"/>
        <v>#DIV/0!</v>
      </c>
      <c r="L369" s="153"/>
      <c r="M369" s="163" t="e">
        <f t="shared" si="97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11"/>
      <c r="C370" s="814"/>
      <c r="D370" s="161">
        <v>4</v>
      </c>
      <c r="E370" s="152"/>
      <c r="F370" s="153"/>
      <c r="G370" s="152"/>
      <c r="H370" s="152"/>
      <c r="I370" s="162" t="e">
        <f t="shared" si="95"/>
        <v>#DIV/0!</v>
      </c>
      <c r="J370" s="152"/>
      <c r="K370" s="162" t="e">
        <f t="shared" si="96"/>
        <v>#DIV/0!</v>
      </c>
      <c r="L370" s="153"/>
      <c r="M370" s="163" t="e">
        <f t="shared" si="97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11"/>
      <c r="C371" s="814"/>
      <c r="D371" s="161">
        <v>5</v>
      </c>
      <c r="E371" s="152"/>
      <c r="F371" s="153"/>
      <c r="G371" s="152"/>
      <c r="H371" s="152"/>
      <c r="I371" s="162" t="e">
        <f t="shared" si="95"/>
        <v>#DIV/0!</v>
      </c>
      <c r="J371" s="152"/>
      <c r="K371" s="162" t="e">
        <f t="shared" si="96"/>
        <v>#DIV/0!</v>
      </c>
      <c r="L371" s="153"/>
      <c r="M371" s="163" t="e">
        <f t="shared" si="97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11"/>
      <c r="C372" s="814"/>
      <c r="D372" s="161">
        <v>6</v>
      </c>
      <c r="E372" s="152"/>
      <c r="F372" s="153"/>
      <c r="G372" s="152"/>
      <c r="H372" s="152"/>
      <c r="I372" s="162" t="e">
        <f t="shared" si="95"/>
        <v>#DIV/0!</v>
      </c>
      <c r="J372" s="152"/>
      <c r="K372" s="162" t="e">
        <f t="shared" si="96"/>
        <v>#DIV/0!</v>
      </c>
      <c r="L372" s="153"/>
      <c r="M372" s="163" t="e">
        <f t="shared" si="97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11"/>
      <c r="C373" s="814"/>
      <c r="D373" s="161">
        <v>7</v>
      </c>
      <c r="E373" s="152"/>
      <c r="F373" s="153"/>
      <c r="G373" s="152"/>
      <c r="H373" s="152"/>
      <c r="I373" s="162" t="e">
        <f t="shared" si="95"/>
        <v>#DIV/0!</v>
      </c>
      <c r="J373" s="152"/>
      <c r="K373" s="162" t="e">
        <f t="shared" si="96"/>
        <v>#DIV/0!</v>
      </c>
      <c r="L373" s="153"/>
      <c r="M373" s="163" t="e">
        <f t="shared" si="97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11"/>
      <c r="C374" s="814"/>
      <c r="D374" s="161">
        <v>8</v>
      </c>
      <c r="E374" s="152"/>
      <c r="F374" s="153"/>
      <c r="G374" s="152"/>
      <c r="H374" s="152"/>
      <c r="I374" s="162" t="e">
        <f t="shared" si="95"/>
        <v>#DIV/0!</v>
      </c>
      <c r="J374" s="152"/>
      <c r="K374" s="162" t="e">
        <f t="shared" si="96"/>
        <v>#DIV/0!</v>
      </c>
      <c r="L374" s="153"/>
      <c r="M374" s="163" t="e">
        <f t="shared" si="97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11"/>
      <c r="C375" s="814"/>
      <c r="D375" s="161">
        <v>9</v>
      </c>
      <c r="E375" s="152"/>
      <c r="F375" s="153"/>
      <c r="G375" s="152"/>
      <c r="H375" s="152"/>
      <c r="I375" s="162" t="e">
        <f t="shared" si="95"/>
        <v>#DIV/0!</v>
      </c>
      <c r="J375" s="152"/>
      <c r="K375" s="162" t="e">
        <f t="shared" si="96"/>
        <v>#DIV/0!</v>
      </c>
      <c r="L375" s="153"/>
      <c r="M375" s="163" t="e">
        <f t="shared" si="97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12"/>
      <c r="C376" s="815"/>
      <c r="D376" s="161">
        <v>10</v>
      </c>
      <c r="E376" s="152"/>
      <c r="F376" s="153"/>
      <c r="G376" s="152"/>
      <c r="H376" s="152"/>
      <c r="I376" s="162" t="e">
        <f t="shared" si="95"/>
        <v>#DIV/0!</v>
      </c>
      <c r="J376" s="152"/>
      <c r="K376" s="162" t="e">
        <f t="shared" si="96"/>
        <v>#DIV/0!</v>
      </c>
      <c r="L376" s="153"/>
      <c r="M376" s="163" t="e">
        <f t="shared" si="97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10">
        <f t="shared" si="93"/>
        <v>45967</v>
      </c>
      <c r="C377" s="813" t="str">
        <f t="shared" ref="C377" si="103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5"/>
        <v>#DIV/0!</v>
      </c>
      <c r="J377" s="152"/>
      <c r="K377" s="162" t="e">
        <f t="shared" si="96"/>
        <v>#DIV/0!</v>
      </c>
      <c r="L377" s="153"/>
      <c r="M377" s="163" t="e">
        <f t="shared" si="97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11"/>
      <c r="C378" s="814"/>
      <c r="D378" s="161">
        <v>2</v>
      </c>
      <c r="E378" s="152"/>
      <c r="F378" s="153"/>
      <c r="G378" s="152"/>
      <c r="H378" s="152"/>
      <c r="I378" s="162" t="e">
        <f t="shared" si="95"/>
        <v>#DIV/0!</v>
      </c>
      <c r="J378" s="152"/>
      <c r="K378" s="162" t="e">
        <f t="shared" si="96"/>
        <v>#DIV/0!</v>
      </c>
      <c r="L378" s="153"/>
      <c r="M378" s="163" t="e">
        <f t="shared" si="97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11"/>
      <c r="C379" s="814"/>
      <c r="D379" s="161">
        <v>3</v>
      </c>
      <c r="E379" s="152"/>
      <c r="F379" s="153"/>
      <c r="G379" s="152"/>
      <c r="H379" s="152"/>
      <c r="I379" s="162" t="e">
        <f t="shared" si="95"/>
        <v>#DIV/0!</v>
      </c>
      <c r="J379" s="152"/>
      <c r="K379" s="162" t="e">
        <f t="shared" si="96"/>
        <v>#DIV/0!</v>
      </c>
      <c r="L379" s="153"/>
      <c r="M379" s="163" t="e">
        <f t="shared" si="97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11"/>
      <c r="C380" s="814"/>
      <c r="D380" s="161">
        <v>4</v>
      </c>
      <c r="E380" s="152"/>
      <c r="F380" s="153"/>
      <c r="G380" s="152"/>
      <c r="H380" s="152"/>
      <c r="I380" s="162" t="e">
        <f t="shared" si="95"/>
        <v>#DIV/0!</v>
      </c>
      <c r="J380" s="152"/>
      <c r="K380" s="162" t="e">
        <f t="shared" si="96"/>
        <v>#DIV/0!</v>
      </c>
      <c r="L380" s="153"/>
      <c r="M380" s="163" t="e">
        <f t="shared" si="97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11"/>
      <c r="C381" s="814"/>
      <c r="D381" s="161">
        <v>5</v>
      </c>
      <c r="E381" s="152"/>
      <c r="F381" s="153"/>
      <c r="G381" s="152"/>
      <c r="H381" s="152"/>
      <c r="I381" s="162" t="e">
        <f t="shared" ref="I381:I444" si="104">H381/G381</f>
        <v>#DIV/0!</v>
      </c>
      <c r="J381" s="152"/>
      <c r="K381" s="162" t="e">
        <f t="shared" ref="K381:K444" si="105">J381/G381</f>
        <v>#DIV/0!</v>
      </c>
      <c r="L381" s="153"/>
      <c r="M381" s="163" t="e">
        <f t="shared" ref="M381:M444" si="106">(H381+J381)/G381</f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11"/>
      <c r="C382" s="814"/>
      <c r="D382" s="161">
        <v>6</v>
      </c>
      <c r="E382" s="152"/>
      <c r="F382" s="153"/>
      <c r="G382" s="152"/>
      <c r="H382" s="152"/>
      <c r="I382" s="162" t="e">
        <f t="shared" si="104"/>
        <v>#DIV/0!</v>
      </c>
      <c r="J382" s="152"/>
      <c r="K382" s="162" t="e">
        <f t="shared" si="105"/>
        <v>#DIV/0!</v>
      </c>
      <c r="L382" s="153"/>
      <c r="M382" s="163" t="e">
        <f t="shared" si="106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11"/>
      <c r="C383" s="814"/>
      <c r="D383" s="161">
        <v>7</v>
      </c>
      <c r="E383" s="152"/>
      <c r="F383" s="153"/>
      <c r="G383" s="152"/>
      <c r="H383" s="152"/>
      <c r="I383" s="162" t="e">
        <f t="shared" si="104"/>
        <v>#DIV/0!</v>
      </c>
      <c r="J383" s="152"/>
      <c r="K383" s="162" t="e">
        <f t="shared" si="105"/>
        <v>#DIV/0!</v>
      </c>
      <c r="L383" s="153"/>
      <c r="M383" s="163" t="e">
        <f t="shared" si="106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11"/>
      <c r="C384" s="814"/>
      <c r="D384" s="161">
        <v>8</v>
      </c>
      <c r="E384" s="152"/>
      <c r="F384" s="153"/>
      <c r="G384" s="152"/>
      <c r="H384" s="152"/>
      <c r="I384" s="162" t="e">
        <f t="shared" si="104"/>
        <v>#DIV/0!</v>
      </c>
      <c r="J384" s="152"/>
      <c r="K384" s="162" t="e">
        <f t="shared" si="105"/>
        <v>#DIV/0!</v>
      </c>
      <c r="L384" s="153"/>
      <c r="M384" s="163" t="e">
        <f t="shared" si="106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11"/>
      <c r="C385" s="814"/>
      <c r="D385" s="161">
        <v>9</v>
      </c>
      <c r="E385" s="152"/>
      <c r="F385" s="153"/>
      <c r="G385" s="152"/>
      <c r="H385" s="152"/>
      <c r="I385" s="162" t="e">
        <f t="shared" si="104"/>
        <v>#DIV/0!</v>
      </c>
      <c r="J385" s="152"/>
      <c r="K385" s="162" t="e">
        <f t="shared" si="105"/>
        <v>#DIV/0!</v>
      </c>
      <c r="L385" s="153"/>
      <c r="M385" s="163" t="e">
        <f t="shared" si="106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12"/>
      <c r="C386" s="815"/>
      <c r="D386" s="161">
        <v>10</v>
      </c>
      <c r="E386" s="152"/>
      <c r="F386" s="153"/>
      <c r="G386" s="152"/>
      <c r="H386" s="152"/>
      <c r="I386" s="162" t="e">
        <f t="shared" si="104"/>
        <v>#DIV/0!</v>
      </c>
      <c r="J386" s="152"/>
      <c r="K386" s="162" t="e">
        <f t="shared" si="105"/>
        <v>#DIV/0!</v>
      </c>
      <c r="L386" s="153"/>
      <c r="M386" s="163" t="e">
        <f t="shared" si="106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10">
        <f t="shared" ref="B387:B437" si="107">B377+1</f>
        <v>45968</v>
      </c>
      <c r="C387" s="813" t="str">
        <f t="shared" ref="C387" si="108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104"/>
        <v>#DIV/0!</v>
      </c>
      <c r="J387" s="152"/>
      <c r="K387" s="162" t="e">
        <f t="shared" si="105"/>
        <v>#DIV/0!</v>
      </c>
      <c r="L387" s="153"/>
      <c r="M387" s="163" t="e">
        <f t="shared" si="106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11"/>
      <c r="C388" s="814"/>
      <c r="D388" s="161">
        <v>2</v>
      </c>
      <c r="E388" s="152"/>
      <c r="F388" s="153"/>
      <c r="G388" s="152"/>
      <c r="H388" s="152"/>
      <c r="I388" s="162" t="e">
        <f t="shared" si="104"/>
        <v>#DIV/0!</v>
      </c>
      <c r="J388" s="152"/>
      <c r="K388" s="162" t="e">
        <f t="shared" si="105"/>
        <v>#DIV/0!</v>
      </c>
      <c r="L388" s="153"/>
      <c r="M388" s="163" t="e">
        <f t="shared" si="106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11"/>
      <c r="C389" s="814"/>
      <c r="D389" s="161">
        <v>3</v>
      </c>
      <c r="E389" s="152"/>
      <c r="F389" s="153"/>
      <c r="G389" s="152"/>
      <c r="H389" s="152"/>
      <c r="I389" s="162" t="e">
        <f t="shared" si="104"/>
        <v>#DIV/0!</v>
      </c>
      <c r="J389" s="152"/>
      <c r="K389" s="162" t="e">
        <f t="shared" si="105"/>
        <v>#DIV/0!</v>
      </c>
      <c r="L389" s="153"/>
      <c r="M389" s="163" t="e">
        <f t="shared" si="106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11"/>
      <c r="C390" s="814"/>
      <c r="D390" s="161">
        <v>4</v>
      </c>
      <c r="E390" s="152"/>
      <c r="F390" s="153"/>
      <c r="G390" s="152"/>
      <c r="H390" s="152"/>
      <c r="I390" s="162" t="e">
        <f t="shared" si="104"/>
        <v>#DIV/0!</v>
      </c>
      <c r="J390" s="152"/>
      <c r="K390" s="162" t="e">
        <f t="shared" si="105"/>
        <v>#DIV/0!</v>
      </c>
      <c r="L390" s="153"/>
      <c r="M390" s="163" t="e">
        <f t="shared" si="106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11"/>
      <c r="C391" s="814"/>
      <c r="D391" s="161">
        <v>5</v>
      </c>
      <c r="E391" s="152"/>
      <c r="F391" s="153"/>
      <c r="G391" s="152"/>
      <c r="H391" s="152"/>
      <c r="I391" s="162" t="e">
        <f t="shared" si="104"/>
        <v>#DIV/0!</v>
      </c>
      <c r="J391" s="152"/>
      <c r="K391" s="162" t="e">
        <f t="shared" si="105"/>
        <v>#DIV/0!</v>
      </c>
      <c r="L391" s="153"/>
      <c r="M391" s="163" t="e">
        <f t="shared" si="106"/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11"/>
      <c r="C392" s="814"/>
      <c r="D392" s="161">
        <v>6</v>
      </c>
      <c r="E392" s="152"/>
      <c r="F392" s="153"/>
      <c r="G392" s="152"/>
      <c r="H392" s="152"/>
      <c r="I392" s="162" t="e">
        <f t="shared" si="104"/>
        <v>#DIV/0!</v>
      </c>
      <c r="J392" s="152"/>
      <c r="K392" s="162" t="e">
        <f t="shared" si="105"/>
        <v>#DIV/0!</v>
      </c>
      <c r="L392" s="153"/>
      <c r="M392" s="163" t="e">
        <f t="shared" si="106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11"/>
      <c r="C393" s="814"/>
      <c r="D393" s="161">
        <v>7</v>
      </c>
      <c r="E393" s="152"/>
      <c r="F393" s="153"/>
      <c r="G393" s="152"/>
      <c r="H393" s="152"/>
      <c r="I393" s="162" t="e">
        <f t="shared" si="104"/>
        <v>#DIV/0!</v>
      </c>
      <c r="J393" s="152"/>
      <c r="K393" s="162" t="e">
        <f t="shared" si="105"/>
        <v>#DIV/0!</v>
      </c>
      <c r="L393" s="153"/>
      <c r="M393" s="163" t="e">
        <f t="shared" si="106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11"/>
      <c r="C394" s="814"/>
      <c r="D394" s="161">
        <v>8</v>
      </c>
      <c r="E394" s="152"/>
      <c r="F394" s="153"/>
      <c r="G394" s="152"/>
      <c r="H394" s="152"/>
      <c r="I394" s="162" t="e">
        <f t="shared" si="104"/>
        <v>#DIV/0!</v>
      </c>
      <c r="J394" s="152"/>
      <c r="K394" s="162" t="e">
        <f t="shared" si="105"/>
        <v>#DIV/0!</v>
      </c>
      <c r="L394" s="153"/>
      <c r="M394" s="163" t="e">
        <f t="shared" si="106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11"/>
      <c r="C395" s="814"/>
      <c r="D395" s="161">
        <v>9</v>
      </c>
      <c r="E395" s="152"/>
      <c r="F395" s="153"/>
      <c r="G395" s="152"/>
      <c r="H395" s="152"/>
      <c r="I395" s="162" t="e">
        <f t="shared" si="104"/>
        <v>#DIV/0!</v>
      </c>
      <c r="J395" s="152"/>
      <c r="K395" s="162" t="e">
        <f t="shared" si="105"/>
        <v>#DIV/0!</v>
      </c>
      <c r="L395" s="153"/>
      <c r="M395" s="163" t="e">
        <f t="shared" si="106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12"/>
      <c r="C396" s="815"/>
      <c r="D396" s="161">
        <v>10</v>
      </c>
      <c r="E396" s="152"/>
      <c r="F396" s="153"/>
      <c r="G396" s="152"/>
      <c r="H396" s="152"/>
      <c r="I396" s="162" t="e">
        <f t="shared" si="104"/>
        <v>#DIV/0!</v>
      </c>
      <c r="J396" s="152"/>
      <c r="K396" s="162" t="e">
        <f t="shared" si="105"/>
        <v>#DIV/0!</v>
      </c>
      <c r="L396" s="153"/>
      <c r="M396" s="163" t="e">
        <f t="shared" si="106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10">
        <f t="shared" si="107"/>
        <v>45969</v>
      </c>
      <c r="C397" s="813" t="str">
        <f t="shared" ref="C397" si="109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104"/>
        <v>#DIV/0!</v>
      </c>
      <c r="J397" s="152"/>
      <c r="K397" s="162" t="e">
        <f t="shared" si="105"/>
        <v>#DIV/0!</v>
      </c>
      <c r="L397" s="153"/>
      <c r="M397" s="163" t="e">
        <f t="shared" si="106"/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11"/>
      <c r="C398" s="814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11"/>
      <c r="C399" s="814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11"/>
      <c r="C400" s="814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11"/>
      <c r="C401" s="814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11"/>
      <c r="C402" s="814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11"/>
      <c r="C403" s="814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11"/>
      <c r="C404" s="814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11"/>
      <c r="C405" s="814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12"/>
      <c r="C406" s="815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10">
        <f t="shared" si="107"/>
        <v>45970</v>
      </c>
      <c r="C407" s="813" t="str">
        <f t="shared" ref="C407" si="110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11"/>
      <c r="C408" s="814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11"/>
      <c r="C409" s="814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11"/>
      <c r="C410" s="814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11"/>
      <c r="C411" s="814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11"/>
      <c r="C412" s="814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11"/>
      <c r="C413" s="814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11"/>
      <c r="C414" s="814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11"/>
      <c r="C415" s="814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12"/>
      <c r="C416" s="815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10">
        <f t="shared" si="107"/>
        <v>45971</v>
      </c>
      <c r="C417" s="813" t="str">
        <f t="shared" ref="C417" si="111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11"/>
      <c r="C418" s="814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11"/>
      <c r="C419" s="814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11"/>
      <c r="C420" s="814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11"/>
      <c r="C421" s="814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11"/>
      <c r="C422" s="814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11"/>
      <c r="C423" s="814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11"/>
      <c r="C424" s="814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11"/>
      <c r="C425" s="814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12"/>
      <c r="C426" s="815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10">
        <f t="shared" si="107"/>
        <v>45972</v>
      </c>
      <c r="C427" s="813" t="str">
        <f t="shared" ref="C427" si="112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11"/>
      <c r="C428" s="814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11"/>
      <c r="C429" s="814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11"/>
      <c r="C430" s="814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11"/>
      <c r="C431" s="814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11"/>
      <c r="C432" s="814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11"/>
      <c r="C433" s="814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11"/>
      <c r="C434" s="814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11"/>
      <c r="C435" s="814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12"/>
      <c r="C436" s="815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10">
        <f t="shared" si="107"/>
        <v>45973</v>
      </c>
      <c r="C437" s="813" t="str">
        <f t="shared" ref="C437" si="113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11"/>
      <c r="C438" s="814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11"/>
      <c r="C439" s="814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11"/>
      <c r="C440" s="814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11"/>
      <c r="C441" s="814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11"/>
      <c r="C442" s="814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11"/>
      <c r="C443" s="814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11"/>
      <c r="C444" s="814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11"/>
      <c r="C445" s="814"/>
      <c r="D445" s="161">
        <v>9</v>
      </c>
      <c r="E445" s="152"/>
      <c r="F445" s="153"/>
      <c r="G445" s="152"/>
      <c r="H445" s="152"/>
      <c r="I445" s="162" t="e">
        <f t="shared" ref="I445:I454" si="114">H445/G445</f>
        <v>#DIV/0!</v>
      </c>
      <c r="J445" s="152"/>
      <c r="K445" s="162" t="e">
        <f t="shared" ref="K445:K454" si="115">J445/G445</f>
        <v>#DIV/0!</v>
      </c>
      <c r="L445" s="153"/>
      <c r="M445" s="163" t="e">
        <f t="shared" ref="M445:M454" si="116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12"/>
      <c r="C446" s="815"/>
      <c r="D446" s="161">
        <v>10</v>
      </c>
      <c r="E446" s="152"/>
      <c r="F446" s="153"/>
      <c r="G446" s="152"/>
      <c r="H446" s="152"/>
      <c r="I446" s="162" t="e">
        <f t="shared" si="114"/>
        <v>#DIV/0!</v>
      </c>
      <c r="J446" s="152"/>
      <c r="K446" s="162" t="e">
        <f t="shared" si="115"/>
        <v>#DIV/0!</v>
      </c>
      <c r="L446" s="153"/>
      <c r="M446" s="163" t="e">
        <f t="shared" si="116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10">
        <f t="shared" ref="B447" si="117">B437+1</f>
        <v>45974</v>
      </c>
      <c r="C447" s="813" t="str">
        <f t="shared" ref="C447" si="118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4"/>
        <v>#DIV/0!</v>
      </c>
      <c r="J447" s="152"/>
      <c r="K447" s="162" t="e">
        <f t="shared" si="115"/>
        <v>#DIV/0!</v>
      </c>
      <c r="L447" s="153"/>
      <c r="M447" s="163" t="e">
        <f t="shared" si="116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11"/>
      <c r="C448" s="814"/>
      <c r="D448" s="161">
        <v>2</v>
      </c>
      <c r="E448" s="152"/>
      <c r="F448" s="153"/>
      <c r="G448" s="152"/>
      <c r="H448" s="152"/>
      <c r="I448" s="162" t="e">
        <f t="shared" si="114"/>
        <v>#DIV/0!</v>
      </c>
      <c r="J448" s="152"/>
      <c r="K448" s="162" t="e">
        <f t="shared" si="115"/>
        <v>#DIV/0!</v>
      </c>
      <c r="L448" s="153"/>
      <c r="M448" s="163" t="e">
        <f t="shared" si="116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11"/>
      <c r="C449" s="814"/>
      <c r="D449" s="161">
        <v>3</v>
      </c>
      <c r="E449" s="152"/>
      <c r="F449" s="153"/>
      <c r="G449" s="152"/>
      <c r="H449" s="152"/>
      <c r="I449" s="162" t="e">
        <f t="shared" si="114"/>
        <v>#DIV/0!</v>
      </c>
      <c r="J449" s="152"/>
      <c r="K449" s="162" t="e">
        <f t="shared" si="115"/>
        <v>#DIV/0!</v>
      </c>
      <c r="L449" s="153"/>
      <c r="M449" s="163" t="e">
        <f t="shared" si="116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11"/>
      <c r="C450" s="814"/>
      <c r="D450" s="161">
        <v>4</v>
      </c>
      <c r="E450" s="152"/>
      <c r="F450" s="153"/>
      <c r="G450" s="152"/>
      <c r="H450" s="152"/>
      <c r="I450" s="162" t="e">
        <f t="shared" si="114"/>
        <v>#DIV/0!</v>
      </c>
      <c r="J450" s="152"/>
      <c r="K450" s="162" t="e">
        <f t="shared" si="115"/>
        <v>#DIV/0!</v>
      </c>
      <c r="L450" s="153"/>
      <c r="M450" s="163" t="e">
        <f t="shared" si="116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11"/>
      <c r="C451" s="814"/>
      <c r="D451" s="161">
        <v>5</v>
      </c>
      <c r="E451" s="152"/>
      <c r="F451" s="153"/>
      <c r="G451" s="152"/>
      <c r="H451" s="152"/>
      <c r="I451" s="162" t="e">
        <f t="shared" si="114"/>
        <v>#DIV/0!</v>
      </c>
      <c r="J451" s="152"/>
      <c r="K451" s="162" t="e">
        <f t="shared" si="115"/>
        <v>#DIV/0!</v>
      </c>
      <c r="L451" s="153"/>
      <c r="M451" s="163" t="e">
        <f t="shared" si="116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11"/>
      <c r="C452" s="814"/>
      <c r="D452" s="161">
        <v>6</v>
      </c>
      <c r="E452" s="152"/>
      <c r="F452" s="153"/>
      <c r="G452" s="152"/>
      <c r="H452" s="152"/>
      <c r="I452" s="162" t="e">
        <f t="shared" si="114"/>
        <v>#DIV/0!</v>
      </c>
      <c r="J452" s="152"/>
      <c r="K452" s="162" t="e">
        <f t="shared" si="115"/>
        <v>#DIV/0!</v>
      </c>
      <c r="L452" s="153"/>
      <c r="M452" s="163" t="e">
        <f t="shared" si="116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11"/>
      <c r="C453" s="814"/>
      <c r="D453" s="161">
        <v>7</v>
      </c>
      <c r="E453" s="152"/>
      <c r="F453" s="153"/>
      <c r="G453" s="152"/>
      <c r="H453" s="152"/>
      <c r="I453" s="162" t="e">
        <f t="shared" si="114"/>
        <v>#DIV/0!</v>
      </c>
      <c r="J453" s="152"/>
      <c r="K453" s="162" t="e">
        <f t="shared" si="115"/>
        <v>#DIV/0!</v>
      </c>
      <c r="L453" s="153"/>
      <c r="M453" s="163" t="e">
        <f t="shared" si="116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11"/>
      <c r="C454" s="814"/>
      <c r="D454" s="161">
        <v>8</v>
      </c>
      <c r="E454" s="152"/>
      <c r="F454" s="153"/>
      <c r="G454" s="152"/>
      <c r="H454" s="152"/>
      <c r="I454" s="162" t="e">
        <f t="shared" si="114"/>
        <v>#DIV/0!</v>
      </c>
      <c r="J454" s="152"/>
      <c r="K454" s="162" t="e">
        <f t="shared" si="115"/>
        <v>#DIV/0!</v>
      </c>
      <c r="L454" s="153"/>
      <c r="M454" s="163" t="e">
        <f t="shared" si="116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11"/>
      <c r="C455" s="814"/>
      <c r="D455" s="161">
        <v>9</v>
      </c>
      <c r="E455" s="152"/>
      <c r="F455" s="153"/>
      <c r="G455" s="152"/>
      <c r="H455" s="152"/>
      <c r="I455" s="162" t="e">
        <f t="shared" ref="I455:I464" si="119">H455/G455</f>
        <v>#DIV/0!</v>
      </c>
      <c r="J455" s="152"/>
      <c r="K455" s="162" t="e">
        <f t="shared" ref="K455:K464" si="120">J455/G455</f>
        <v>#DIV/0!</v>
      </c>
      <c r="L455" s="153"/>
      <c r="M455" s="163" t="e">
        <f t="shared" ref="M455:M464" si="121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12"/>
      <c r="C456" s="815"/>
      <c r="D456" s="161">
        <v>10</v>
      </c>
      <c r="E456" s="152"/>
      <c r="F456" s="153"/>
      <c r="G456" s="152"/>
      <c r="H456" s="152"/>
      <c r="I456" s="162" t="e">
        <f t="shared" si="119"/>
        <v>#DIV/0!</v>
      </c>
      <c r="J456" s="152"/>
      <c r="K456" s="162" t="e">
        <f t="shared" si="120"/>
        <v>#DIV/0!</v>
      </c>
      <c r="L456" s="153"/>
      <c r="M456" s="163" t="e">
        <f t="shared" si="121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10">
        <f t="shared" ref="B457" si="122">B447+1</f>
        <v>45975</v>
      </c>
      <c r="C457" s="813" t="str">
        <f t="shared" ref="C457" si="123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9"/>
        <v>#DIV/0!</v>
      </c>
      <c r="J457" s="152"/>
      <c r="K457" s="162" t="e">
        <f t="shared" si="120"/>
        <v>#DIV/0!</v>
      </c>
      <c r="L457" s="153"/>
      <c r="M457" s="163" t="e">
        <f t="shared" si="121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11"/>
      <c r="C458" s="814"/>
      <c r="D458" s="161">
        <v>2</v>
      </c>
      <c r="E458" s="152"/>
      <c r="F458" s="153"/>
      <c r="G458" s="152"/>
      <c r="H458" s="152"/>
      <c r="I458" s="162" t="e">
        <f t="shared" si="119"/>
        <v>#DIV/0!</v>
      </c>
      <c r="J458" s="152"/>
      <c r="K458" s="162" t="e">
        <f t="shared" si="120"/>
        <v>#DIV/0!</v>
      </c>
      <c r="L458" s="153"/>
      <c r="M458" s="163" t="e">
        <f t="shared" si="121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11"/>
      <c r="C459" s="814"/>
      <c r="D459" s="161">
        <v>3</v>
      </c>
      <c r="E459" s="152"/>
      <c r="F459" s="153"/>
      <c r="G459" s="152"/>
      <c r="H459" s="152"/>
      <c r="I459" s="162" t="e">
        <f t="shared" si="119"/>
        <v>#DIV/0!</v>
      </c>
      <c r="J459" s="152"/>
      <c r="K459" s="162" t="e">
        <f t="shared" si="120"/>
        <v>#DIV/0!</v>
      </c>
      <c r="L459" s="153"/>
      <c r="M459" s="163" t="e">
        <f t="shared" si="121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11"/>
      <c r="C460" s="814"/>
      <c r="D460" s="161">
        <v>4</v>
      </c>
      <c r="E460" s="152"/>
      <c r="F460" s="153"/>
      <c r="G460" s="152"/>
      <c r="H460" s="152"/>
      <c r="I460" s="162" t="e">
        <f t="shared" si="119"/>
        <v>#DIV/0!</v>
      </c>
      <c r="J460" s="152"/>
      <c r="K460" s="162" t="e">
        <f t="shared" si="120"/>
        <v>#DIV/0!</v>
      </c>
      <c r="L460" s="153"/>
      <c r="M460" s="163" t="e">
        <f t="shared" si="121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11"/>
      <c r="C461" s="814"/>
      <c r="D461" s="161">
        <v>5</v>
      </c>
      <c r="E461" s="152"/>
      <c r="F461" s="153"/>
      <c r="G461" s="152"/>
      <c r="H461" s="152"/>
      <c r="I461" s="162" t="e">
        <f t="shared" si="119"/>
        <v>#DIV/0!</v>
      </c>
      <c r="J461" s="152"/>
      <c r="K461" s="162" t="e">
        <f t="shared" si="120"/>
        <v>#DIV/0!</v>
      </c>
      <c r="L461" s="153"/>
      <c r="M461" s="163" t="e">
        <f t="shared" si="121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11"/>
      <c r="C462" s="814"/>
      <c r="D462" s="161">
        <v>6</v>
      </c>
      <c r="E462" s="152"/>
      <c r="F462" s="153"/>
      <c r="G462" s="152"/>
      <c r="H462" s="152"/>
      <c r="I462" s="162" t="e">
        <f t="shared" si="119"/>
        <v>#DIV/0!</v>
      </c>
      <c r="J462" s="152"/>
      <c r="K462" s="162" t="e">
        <f t="shared" si="120"/>
        <v>#DIV/0!</v>
      </c>
      <c r="L462" s="153"/>
      <c r="M462" s="163" t="e">
        <f t="shared" si="121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11"/>
      <c r="C463" s="814"/>
      <c r="D463" s="161">
        <v>7</v>
      </c>
      <c r="E463" s="152"/>
      <c r="F463" s="153"/>
      <c r="G463" s="152"/>
      <c r="H463" s="152"/>
      <c r="I463" s="162" t="e">
        <f t="shared" si="119"/>
        <v>#DIV/0!</v>
      </c>
      <c r="J463" s="152"/>
      <c r="K463" s="162" t="e">
        <f t="shared" si="120"/>
        <v>#DIV/0!</v>
      </c>
      <c r="L463" s="153"/>
      <c r="M463" s="163" t="e">
        <f t="shared" si="121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11"/>
      <c r="C464" s="814"/>
      <c r="D464" s="161">
        <v>8</v>
      </c>
      <c r="E464" s="152"/>
      <c r="F464" s="153"/>
      <c r="G464" s="152"/>
      <c r="H464" s="152"/>
      <c r="I464" s="162" t="e">
        <f t="shared" si="119"/>
        <v>#DIV/0!</v>
      </c>
      <c r="J464" s="152"/>
      <c r="K464" s="162" t="e">
        <f t="shared" si="120"/>
        <v>#DIV/0!</v>
      </c>
      <c r="L464" s="153"/>
      <c r="M464" s="163" t="e">
        <f t="shared" si="121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11"/>
      <c r="C465" s="814"/>
      <c r="D465" s="161">
        <v>9</v>
      </c>
      <c r="E465" s="152"/>
      <c r="F465" s="153"/>
      <c r="G465" s="152"/>
      <c r="H465" s="152"/>
      <c r="I465" s="162" t="e">
        <f t="shared" ref="I465:I474" si="124">H465/G465</f>
        <v>#DIV/0!</v>
      </c>
      <c r="J465" s="152"/>
      <c r="K465" s="162" t="e">
        <f t="shared" ref="K465:K474" si="125">J465/G465</f>
        <v>#DIV/0!</v>
      </c>
      <c r="L465" s="153"/>
      <c r="M465" s="163" t="e">
        <f t="shared" ref="M465:M474" si="126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12"/>
      <c r="C466" s="815"/>
      <c r="D466" s="161">
        <v>10</v>
      </c>
      <c r="E466" s="152"/>
      <c r="F466" s="153"/>
      <c r="G466" s="152"/>
      <c r="H466" s="152"/>
      <c r="I466" s="162" t="e">
        <f t="shared" si="124"/>
        <v>#DIV/0!</v>
      </c>
      <c r="J466" s="152"/>
      <c r="K466" s="162" t="e">
        <f t="shared" si="125"/>
        <v>#DIV/0!</v>
      </c>
      <c r="L466" s="153"/>
      <c r="M466" s="163" t="e">
        <f t="shared" si="126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10">
        <f t="shared" ref="B467" si="127">B457+1</f>
        <v>45976</v>
      </c>
      <c r="C467" s="813" t="str">
        <f t="shared" ref="C467" si="128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4"/>
        <v>#DIV/0!</v>
      </c>
      <c r="J467" s="152"/>
      <c r="K467" s="162" t="e">
        <f t="shared" si="125"/>
        <v>#DIV/0!</v>
      </c>
      <c r="L467" s="153"/>
      <c r="M467" s="163" t="e">
        <f t="shared" si="126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11"/>
      <c r="C468" s="814"/>
      <c r="D468" s="161">
        <v>2</v>
      </c>
      <c r="E468" s="152"/>
      <c r="F468" s="153"/>
      <c r="G468" s="152"/>
      <c r="H468" s="152"/>
      <c r="I468" s="162" t="e">
        <f t="shared" si="124"/>
        <v>#DIV/0!</v>
      </c>
      <c r="J468" s="152"/>
      <c r="K468" s="162" t="e">
        <f t="shared" si="125"/>
        <v>#DIV/0!</v>
      </c>
      <c r="L468" s="153"/>
      <c r="M468" s="163" t="e">
        <f t="shared" si="126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11"/>
      <c r="C469" s="814"/>
      <c r="D469" s="161">
        <v>3</v>
      </c>
      <c r="E469" s="152"/>
      <c r="F469" s="153"/>
      <c r="G469" s="152"/>
      <c r="H469" s="152"/>
      <c r="I469" s="162" t="e">
        <f t="shared" si="124"/>
        <v>#DIV/0!</v>
      </c>
      <c r="J469" s="152"/>
      <c r="K469" s="162" t="e">
        <f t="shared" si="125"/>
        <v>#DIV/0!</v>
      </c>
      <c r="L469" s="153"/>
      <c r="M469" s="163" t="e">
        <f t="shared" si="126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11"/>
      <c r="C470" s="814"/>
      <c r="D470" s="161">
        <v>4</v>
      </c>
      <c r="E470" s="152"/>
      <c r="F470" s="153"/>
      <c r="G470" s="152"/>
      <c r="H470" s="152"/>
      <c r="I470" s="162" t="e">
        <f t="shared" si="124"/>
        <v>#DIV/0!</v>
      </c>
      <c r="J470" s="152"/>
      <c r="K470" s="162" t="e">
        <f t="shared" si="125"/>
        <v>#DIV/0!</v>
      </c>
      <c r="L470" s="153"/>
      <c r="M470" s="163" t="e">
        <f t="shared" si="126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11"/>
      <c r="C471" s="814"/>
      <c r="D471" s="161">
        <v>5</v>
      </c>
      <c r="E471" s="152"/>
      <c r="F471" s="153"/>
      <c r="G471" s="152"/>
      <c r="H471" s="152"/>
      <c r="I471" s="162" t="e">
        <f t="shared" si="124"/>
        <v>#DIV/0!</v>
      </c>
      <c r="J471" s="152"/>
      <c r="K471" s="162" t="e">
        <f t="shared" si="125"/>
        <v>#DIV/0!</v>
      </c>
      <c r="L471" s="153"/>
      <c r="M471" s="163" t="e">
        <f t="shared" si="126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11"/>
      <c r="C472" s="814"/>
      <c r="D472" s="161">
        <v>6</v>
      </c>
      <c r="E472" s="152"/>
      <c r="F472" s="153"/>
      <c r="G472" s="152"/>
      <c r="H472" s="152"/>
      <c r="I472" s="162" t="e">
        <f t="shared" si="124"/>
        <v>#DIV/0!</v>
      </c>
      <c r="J472" s="152"/>
      <c r="K472" s="162" t="e">
        <f t="shared" si="125"/>
        <v>#DIV/0!</v>
      </c>
      <c r="L472" s="153"/>
      <c r="M472" s="163" t="e">
        <f t="shared" si="126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11"/>
      <c r="C473" s="814"/>
      <c r="D473" s="161">
        <v>7</v>
      </c>
      <c r="E473" s="152"/>
      <c r="F473" s="153"/>
      <c r="G473" s="152"/>
      <c r="H473" s="152"/>
      <c r="I473" s="162" t="e">
        <f t="shared" si="124"/>
        <v>#DIV/0!</v>
      </c>
      <c r="J473" s="152"/>
      <c r="K473" s="162" t="e">
        <f t="shared" si="125"/>
        <v>#DIV/0!</v>
      </c>
      <c r="L473" s="153"/>
      <c r="M473" s="163" t="e">
        <f t="shared" si="126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11"/>
      <c r="C474" s="814"/>
      <c r="D474" s="161">
        <v>8</v>
      </c>
      <c r="E474" s="152"/>
      <c r="F474" s="153"/>
      <c r="G474" s="152"/>
      <c r="H474" s="152"/>
      <c r="I474" s="162" t="e">
        <f t="shared" si="124"/>
        <v>#DIV/0!</v>
      </c>
      <c r="J474" s="152"/>
      <c r="K474" s="162" t="e">
        <f t="shared" si="125"/>
        <v>#DIV/0!</v>
      </c>
      <c r="L474" s="153"/>
      <c r="M474" s="163" t="e">
        <f t="shared" si="126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11"/>
      <c r="C475" s="814"/>
      <c r="D475" s="161">
        <v>9</v>
      </c>
      <c r="E475" s="152"/>
      <c r="F475" s="153"/>
      <c r="G475" s="152"/>
      <c r="H475" s="152"/>
      <c r="I475" s="162" t="e">
        <f t="shared" ref="I475:I494" si="129">H475/G475</f>
        <v>#DIV/0!</v>
      </c>
      <c r="J475" s="152"/>
      <c r="K475" s="162" t="e">
        <f t="shared" ref="K475:K494" si="130">J475/G475</f>
        <v>#DIV/0!</v>
      </c>
      <c r="L475" s="153"/>
      <c r="M475" s="163" t="e">
        <f t="shared" ref="M475:M494" si="131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12"/>
      <c r="C476" s="815"/>
      <c r="D476" s="161">
        <v>10</v>
      </c>
      <c r="E476" s="152"/>
      <c r="F476" s="153"/>
      <c r="G476" s="152"/>
      <c r="H476" s="152"/>
      <c r="I476" s="162" t="e">
        <f t="shared" si="129"/>
        <v>#DIV/0!</v>
      </c>
      <c r="J476" s="152"/>
      <c r="K476" s="162" t="e">
        <f t="shared" si="130"/>
        <v>#DIV/0!</v>
      </c>
      <c r="L476" s="153"/>
      <c r="M476" s="163" t="e">
        <f t="shared" si="131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10">
        <f t="shared" ref="B477" si="132">B467+1</f>
        <v>45977</v>
      </c>
      <c r="C477" s="813" t="str">
        <f t="shared" ref="C477" si="133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9"/>
        <v>#DIV/0!</v>
      </c>
      <c r="J477" s="152"/>
      <c r="K477" s="162" t="e">
        <f t="shared" si="130"/>
        <v>#DIV/0!</v>
      </c>
      <c r="L477" s="153"/>
      <c r="M477" s="163" t="e">
        <f t="shared" si="131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11"/>
      <c r="C478" s="814"/>
      <c r="D478" s="161">
        <v>2</v>
      </c>
      <c r="E478" s="152"/>
      <c r="F478" s="153"/>
      <c r="G478" s="152"/>
      <c r="H478" s="152"/>
      <c r="I478" s="162" t="e">
        <f t="shared" si="129"/>
        <v>#DIV/0!</v>
      </c>
      <c r="J478" s="152"/>
      <c r="K478" s="162" t="e">
        <f t="shared" si="130"/>
        <v>#DIV/0!</v>
      </c>
      <c r="L478" s="153"/>
      <c r="M478" s="163" t="e">
        <f t="shared" si="131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11"/>
      <c r="C479" s="814"/>
      <c r="D479" s="161">
        <v>3</v>
      </c>
      <c r="E479" s="152"/>
      <c r="F479" s="153"/>
      <c r="G479" s="152"/>
      <c r="H479" s="152"/>
      <c r="I479" s="162" t="e">
        <f t="shared" si="129"/>
        <v>#DIV/0!</v>
      </c>
      <c r="J479" s="152"/>
      <c r="K479" s="162" t="e">
        <f t="shared" si="130"/>
        <v>#DIV/0!</v>
      </c>
      <c r="L479" s="153"/>
      <c r="M479" s="163" t="e">
        <f t="shared" si="131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11"/>
      <c r="C480" s="814"/>
      <c r="D480" s="161">
        <v>4</v>
      </c>
      <c r="E480" s="152"/>
      <c r="F480" s="153"/>
      <c r="G480" s="152"/>
      <c r="H480" s="152"/>
      <c r="I480" s="162" t="e">
        <f t="shared" si="129"/>
        <v>#DIV/0!</v>
      </c>
      <c r="J480" s="152"/>
      <c r="K480" s="162" t="e">
        <f t="shared" si="130"/>
        <v>#DIV/0!</v>
      </c>
      <c r="L480" s="153"/>
      <c r="M480" s="163" t="e">
        <f t="shared" si="131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11"/>
      <c r="C481" s="814"/>
      <c r="D481" s="161">
        <v>5</v>
      </c>
      <c r="E481" s="152"/>
      <c r="F481" s="153"/>
      <c r="G481" s="152"/>
      <c r="H481" s="152"/>
      <c r="I481" s="162" t="e">
        <f t="shared" si="129"/>
        <v>#DIV/0!</v>
      </c>
      <c r="J481" s="152"/>
      <c r="K481" s="162" t="e">
        <f t="shared" si="130"/>
        <v>#DIV/0!</v>
      </c>
      <c r="L481" s="153"/>
      <c r="M481" s="163" t="e">
        <f t="shared" si="131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11"/>
      <c r="C482" s="814"/>
      <c r="D482" s="161">
        <v>6</v>
      </c>
      <c r="E482" s="152"/>
      <c r="F482" s="153"/>
      <c r="G482" s="152"/>
      <c r="H482" s="152"/>
      <c r="I482" s="162" t="e">
        <f t="shared" si="129"/>
        <v>#DIV/0!</v>
      </c>
      <c r="J482" s="152"/>
      <c r="K482" s="162" t="e">
        <f t="shared" si="130"/>
        <v>#DIV/0!</v>
      </c>
      <c r="L482" s="153"/>
      <c r="M482" s="163" t="e">
        <f t="shared" si="131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11"/>
      <c r="C483" s="814"/>
      <c r="D483" s="161">
        <v>7</v>
      </c>
      <c r="E483" s="152"/>
      <c r="F483" s="153"/>
      <c r="G483" s="152"/>
      <c r="H483" s="152"/>
      <c r="I483" s="162" t="e">
        <f t="shared" si="129"/>
        <v>#DIV/0!</v>
      </c>
      <c r="J483" s="152"/>
      <c r="K483" s="162" t="e">
        <f t="shared" si="130"/>
        <v>#DIV/0!</v>
      </c>
      <c r="L483" s="153"/>
      <c r="M483" s="163" t="e">
        <f t="shared" si="131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11"/>
      <c r="C484" s="814"/>
      <c r="D484" s="161">
        <v>8</v>
      </c>
      <c r="E484" s="152"/>
      <c r="F484" s="153"/>
      <c r="G484" s="152"/>
      <c r="H484" s="152"/>
      <c r="I484" s="162" t="e">
        <f t="shared" si="129"/>
        <v>#DIV/0!</v>
      </c>
      <c r="J484" s="152"/>
      <c r="K484" s="162" t="e">
        <f t="shared" si="130"/>
        <v>#DIV/0!</v>
      </c>
      <c r="L484" s="153"/>
      <c r="M484" s="163" t="e">
        <f t="shared" si="131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11"/>
      <c r="C485" s="814"/>
      <c r="D485" s="161">
        <v>9</v>
      </c>
      <c r="E485" s="152"/>
      <c r="F485" s="153"/>
      <c r="G485" s="152"/>
      <c r="H485" s="152"/>
      <c r="I485" s="162" t="e">
        <f t="shared" si="129"/>
        <v>#DIV/0!</v>
      </c>
      <c r="J485" s="152"/>
      <c r="K485" s="162" t="e">
        <f t="shared" si="130"/>
        <v>#DIV/0!</v>
      </c>
      <c r="L485" s="153"/>
      <c r="M485" s="163" t="e">
        <f t="shared" si="131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12"/>
      <c r="C486" s="815"/>
      <c r="D486" s="161">
        <v>10</v>
      </c>
      <c r="E486" s="152"/>
      <c r="F486" s="153"/>
      <c r="G486" s="152"/>
      <c r="H486" s="152"/>
      <c r="I486" s="162" t="e">
        <f t="shared" si="129"/>
        <v>#DIV/0!</v>
      </c>
      <c r="J486" s="152"/>
      <c r="K486" s="162" t="e">
        <f t="shared" si="130"/>
        <v>#DIV/0!</v>
      </c>
      <c r="L486" s="153"/>
      <c r="M486" s="163" t="e">
        <f t="shared" si="131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10">
        <f t="shared" ref="B487" si="134">B477+1</f>
        <v>45978</v>
      </c>
      <c r="C487" s="813" t="str">
        <f t="shared" ref="C487" si="135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9"/>
        <v>#DIV/0!</v>
      </c>
      <c r="J487" s="152"/>
      <c r="K487" s="162" t="e">
        <f t="shared" si="130"/>
        <v>#DIV/0!</v>
      </c>
      <c r="L487" s="153"/>
      <c r="M487" s="163" t="e">
        <f t="shared" si="131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11"/>
      <c r="C488" s="814"/>
      <c r="D488" s="161">
        <v>2</v>
      </c>
      <c r="E488" s="152"/>
      <c r="F488" s="153"/>
      <c r="G488" s="152"/>
      <c r="H488" s="152"/>
      <c r="I488" s="162" t="e">
        <f t="shared" si="129"/>
        <v>#DIV/0!</v>
      </c>
      <c r="J488" s="152"/>
      <c r="K488" s="162" t="e">
        <f t="shared" si="130"/>
        <v>#DIV/0!</v>
      </c>
      <c r="L488" s="153"/>
      <c r="M488" s="163" t="e">
        <f t="shared" si="131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11"/>
      <c r="C489" s="814"/>
      <c r="D489" s="161">
        <v>3</v>
      </c>
      <c r="E489" s="152"/>
      <c r="F489" s="153"/>
      <c r="G489" s="152"/>
      <c r="H489" s="152"/>
      <c r="I489" s="162" t="e">
        <f t="shared" si="129"/>
        <v>#DIV/0!</v>
      </c>
      <c r="J489" s="152"/>
      <c r="K489" s="162" t="e">
        <f t="shared" si="130"/>
        <v>#DIV/0!</v>
      </c>
      <c r="L489" s="153"/>
      <c r="M489" s="163" t="e">
        <f t="shared" si="131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11"/>
      <c r="C490" s="814"/>
      <c r="D490" s="161">
        <v>4</v>
      </c>
      <c r="E490" s="152"/>
      <c r="F490" s="153"/>
      <c r="G490" s="152"/>
      <c r="H490" s="152"/>
      <c r="I490" s="162" t="e">
        <f t="shared" si="129"/>
        <v>#DIV/0!</v>
      </c>
      <c r="J490" s="152"/>
      <c r="K490" s="162" t="e">
        <f t="shared" si="130"/>
        <v>#DIV/0!</v>
      </c>
      <c r="L490" s="153"/>
      <c r="M490" s="163" t="e">
        <f t="shared" si="131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11"/>
      <c r="C491" s="814"/>
      <c r="D491" s="161">
        <v>5</v>
      </c>
      <c r="E491" s="152"/>
      <c r="F491" s="153"/>
      <c r="G491" s="152"/>
      <c r="H491" s="152"/>
      <c r="I491" s="162" t="e">
        <f t="shared" si="129"/>
        <v>#DIV/0!</v>
      </c>
      <c r="J491" s="152"/>
      <c r="K491" s="162" t="e">
        <f t="shared" si="130"/>
        <v>#DIV/0!</v>
      </c>
      <c r="L491" s="153"/>
      <c r="M491" s="163" t="e">
        <f t="shared" si="131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11"/>
      <c r="C492" s="814"/>
      <c r="D492" s="161">
        <v>6</v>
      </c>
      <c r="E492" s="152"/>
      <c r="F492" s="153"/>
      <c r="G492" s="152"/>
      <c r="H492" s="152"/>
      <c r="I492" s="162" t="e">
        <f t="shared" si="129"/>
        <v>#DIV/0!</v>
      </c>
      <c r="J492" s="152"/>
      <c r="K492" s="162" t="e">
        <f t="shared" si="130"/>
        <v>#DIV/0!</v>
      </c>
      <c r="L492" s="153"/>
      <c r="M492" s="163" t="e">
        <f t="shared" si="131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11"/>
      <c r="C493" s="814"/>
      <c r="D493" s="161">
        <v>7</v>
      </c>
      <c r="E493" s="152"/>
      <c r="F493" s="153"/>
      <c r="G493" s="152"/>
      <c r="H493" s="152"/>
      <c r="I493" s="162" t="e">
        <f t="shared" si="129"/>
        <v>#DIV/0!</v>
      </c>
      <c r="J493" s="152"/>
      <c r="K493" s="162" t="e">
        <f t="shared" si="130"/>
        <v>#DIV/0!</v>
      </c>
      <c r="L493" s="153"/>
      <c r="M493" s="163" t="e">
        <f t="shared" si="131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11"/>
      <c r="C494" s="814"/>
      <c r="D494" s="161">
        <v>8</v>
      </c>
      <c r="E494" s="152"/>
      <c r="F494" s="153"/>
      <c r="G494" s="152"/>
      <c r="H494" s="152"/>
      <c r="I494" s="162" t="e">
        <f t="shared" si="129"/>
        <v>#DIV/0!</v>
      </c>
      <c r="J494" s="152"/>
      <c r="K494" s="162" t="e">
        <f t="shared" si="130"/>
        <v>#DIV/0!</v>
      </c>
      <c r="L494" s="153"/>
      <c r="M494" s="163" t="e">
        <f t="shared" si="131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11"/>
      <c r="C495" s="814"/>
      <c r="D495" s="161">
        <v>9</v>
      </c>
      <c r="E495" s="152"/>
      <c r="F495" s="153"/>
      <c r="G495" s="152"/>
      <c r="H495" s="152"/>
      <c r="I495" s="162" t="e">
        <f t="shared" ref="I495:I496" si="136">H495/G495</f>
        <v>#DIV/0!</v>
      </c>
      <c r="J495" s="152"/>
      <c r="K495" s="162" t="e">
        <f t="shared" ref="K495:K496" si="137">J495/G495</f>
        <v>#DIV/0!</v>
      </c>
      <c r="L495" s="153"/>
      <c r="M495" s="163" t="e">
        <f t="shared" ref="M495:M496" si="138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12"/>
      <c r="C496" s="815"/>
      <c r="D496" s="161">
        <v>10</v>
      </c>
      <c r="E496" s="152"/>
      <c r="F496" s="153"/>
      <c r="G496" s="152"/>
      <c r="H496" s="152"/>
      <c r="I496" s="162" t="e">
        <f t="shared" si="136"/>
        <v>#DIV/0!</v>
      </c>
      <c r="J496" s="152"/>
      <c r="K496" s="162" t="e">
        <f t="shared" si="137"/>
        <v>#DIV/0!</v>
      </c>
      <c r="L496" s="153"/>
      <c r="M496" s="163" t="e">
        <f t="shared" si="138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2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U127:U496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752</v>
      </c>
      <c r="D2" s="5" t="s">
        <v>753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754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755</v>
      </c>
      <c r="H6" s="11">
        <v>110</v>
      </c>
      <c r="I6" s="11">
        <v>100</v>
      </c>
      <c r="J6" s="11">
        <v>90</v>
      </c>
      <c r="K6" s="12"/>
      <c r="L6" s="62" t="s">
        <v>756</v>
      </c>
      <c r="M6" s="49" t="s">
        <v>757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757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758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759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759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760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761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761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762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763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763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764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765</v>
      </c>
      <c r="N10" s="9" t="s">
        <v>766</v>
      </c>
      <c r="O10" s="13" t="str">
        <f t="shared" si="2"/>
        <v/>
      </c>
      <c r="P10" s="4" t="s">
        <v>767</v>
      </c>
      <c r="Q10" s="13" t="str">
        <f t="shared" si="3"/>
        <v/>
      </c>
      <c r="S10" s="49" t="s">
        <v>765</v>
      </c>
      <c r="T10" s="9" t="s">
        <v>766</v>
      </c>
      <c r="U10" s="13" t="str">
        <f t="shared" si="4"/>
        <v/>
      </c>
      <c r="V10" s="4" t="s">
        <v>767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768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769</v>
      </c>
      <c r="N11" s="9" t="s">
        <v>766</v>
      </c>
      <c r="O11" s="13" t="str">
        <f t="shared" si="2"/>
        <v/>
      </c>
      <c r="P11" s="4" t="s">
        <v>767</v>
      </c>
      <c r="Q11" s="13" t="str">
        <f t="shared" si="3"/>
        <v/>
      </c>
      <c r="S11" s="49" t="s">
        <v>769</v>
      </c>
      <c r="T11" s="9" t="s">
        <v>766</v>
      </c>
      <c r="U11" s="13" t="str">
        <f t="shared" si="4"/>
        <v/>
      </c>
      <c r="V11" s="4" t="s">
        <v>767</v>
      </c>
      <c r="W11" s="13" t="str">
        <f t="shared" si="5"/>
        <v/>
      </c>
    </row>
    <row r="12" spans="1:23" ht="15.75" customHeight="1">
      <c r="M12" s="49" t="s">
        <v>770</v>
      </c>
      <c r="N12" s="9" t="s">
        <v>766</v>
      </c>
      <c r="O12" s="13" t="str">
        <f t="shared" si="2"/>
        <v/>
      </c>
      <c r="P12" s="4" t="s">
        <v>767</v>
      </c>
      <c r="Q12" s="13" t="str">
        <f t="shared" si="3"/>
        <v/>
      </c>
      <c r="S12" s="49" t="s">
        <v>770</v>
      </c>
      <c r="T12" s="9" t="s">
        <v>766</v>
      </c>
      <c r="U12" s="13" t="str">
        <f t="shared" si="4"/>
        <v/>
      </c>
      <c r="V12" s="4" t="s">
        <v>767</v>
      </c>
      <c r="W12" s="13" t="str">
        <f t="shared" si="5"/>
        <v/>
      </c>
    </row>
    <row r="13" spans="1:23" ht="15.75" customHeight="1">
      <c r="A13" s="60" t="s">
        <v>771</v>
      </c>
      <c r="B13" s="67"/>
      <c r="C13" s="67"/>
      <c r="D13" s="67"/>
      <c r="E13" s="67"/>
      <c r="F13" s="67"/>
      <c r="M13" s="49" t="s">
        <v>772</v>
      </c>
      <c r="N13" s="9" t="s">
        <v>766</v>
      </c>
      <c r="O13" s="13" t="str">
        <f t="shared" si="2"/>
        <v/>
      </c>
      <c r="P13" s="4" t="s">
        <v>767</v>
      </c>
      <c r="Q13" s="13" t="str">
        <f t="shared" si="3"/>
        <v/>
      </c>
      <c r="S13" s="49" t="s">
        <v>772</v>
      </c>
      <c r="T13" s="9" t="s">
        <v>766</v>
      </c>
      <c r="U13" s="13" t="str">
        <f t="shared" si="4"/>
        <v/>
      </c>
      <c r="V13" s="4" t="s">
        <v>767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757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765</v>
      </c>
      <c r="H15" s="4"/>
      <c r="I15" s="4"/>
      <c r="J15" s="16">
        <f t="shared" ref="J15:J18" si="12">H15-I15</f>
        <v>0</v>
      </c>
      <c r="K15" s="17"/>
      <c r="M15" s="60" t="s">
        <v>773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759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769</v>
      </c>
      <c r="H16" s="4"/>
      <c r="I16" s="4"/>
      <c r="J16" s="16">
        <f t="shared" si="12"/>
        <v>0</v>
      </c>
      <c r="K16" s="17"/>
      <c r="M16" s="18"/>
      <c r="N16" s="46" t="s">
        <v>416</v>
      </c>
      <c r="O16" s="19"/>
      <c r="P16" s="58" t="s">
        <v>608</v>
      </c>
      <c r="Q16" s="19"/>
      <c r="R16" s="51" t="s">
        <v>774</v>
      </c>
      <c r="S16" s="19"/>
    </row>
    <row r="17" spans="1:27" ht="15.75" customHeight="1">
      <c r="A17" s="49" t="s">
        <v>761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770</v>
      </c>
      <c r="H17" s="4"/>
      <c r="I17" s="4"/>
      <c r="J17" s="16">
        <f t="shared" si="12"/>
        <v>0</v>
      </c>
      <c r="K17" s="17"/>
      <c r="M17" s="20"/>
      <c r="N17" s="21" t="s">
        <v>421</v>
      </c>
      <c r="O17" s="50" t="s">
        <v>36</v>
      </c>
      <c r="P17" s="8" t="s">
        <v>421</v>
      </c>
      <c r="Q17" s="50" t="s">
        <v>36</v>
      </c>
      <c r="R17" s="8" t="s">
        <v>421</v>
      </c>
      <c r="S17" s="50" t="s">
        <v>36</v>
      </c>
    </row>
    <row r="18" spans="1:27" ht="15.75" customHeight="1">
      <c r="A18" s="49" t="s">
        <v>763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772</v>
      </c>
      <c r="H18" s="4"/>
      <c r="I18" s="4"/>
      <c r="J18" s="16">
        <f t="shared" si="12"/>
        <v>0</v>
      </c>
      <c r="K18" s="17"/>
      <c r="M18" s="49" t="s">
        <v>760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762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775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358</v>
      </c>
      <c r="C21" s="873" t="s">
        <v>359</v>
      </c>
      <c r="D21" s="856"/>
      <c r="E21" s="849"/>
      <c r="F21" s="49" t="s">
        <v>360</v>
      </c>
      <c r="G21" s="49" t="s">
        <v>776</v>
      </c>
      <c r="H21" s="49" t="s">
        <v>777</v>
      </c>
      <c r="I21" s="8" t="s">
        <v>778</v>
      </c>
      <c r="J21" s="865" t="s">
        <v>364</v>
      </c>
      <c r="K21" s="849"/>
      <c r="M21" s="60" t="s">
        <v>779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757</v>
      </c>
      <c r="B22" s="6">
        <v>1</v>
      </c>
      <c r="C22" s="848" t="s">
        <v>780</v>
      </c>
      <c r="D22" s="856"/>
      <c r="E22" s="849"/>
      <c r="F22" s="4">
        <v>3</v>
      </c>
      <c r="G22" s="4">
        <v>3000</v>
      </c>
      <c r="H22" s="4">
        <v>1000</v>
      </c>
      <c r="I22" s="4">
        <v>10</v>
      </c>
      <c r="J22" s="855" t="s">
        <v>781</v>
      </c>
      <c r="K22" s="849"/>
      <c r="M22" s="52" t="s">
        <v>760</v>
      </c>
      <c r="N22" s="57" t="s">
        <v>358</v>
      </c>
      <c r="O22" s="861" t="s">
        <v>359</v>
      </c>
      <c r="P22" s="856"/>
      <c r="Q22" s="849"/>
      <c r="R22" s="867" t="s">
        <v>452</v>
      </c>
      <c r="S22" s="856"/>
      <c r="T22" s="849"/>
      <c r="U22" s="57" t="s">
        <v>453</v>
      </c>
      <c r="V22" s="57" t="s">
        <v>23</v>
      </c>
      <c r="W22" s="57" t="s">
        <v>454</v>
      </c>
      <c r="X22" s="8" t="s">
        <v>421</v>
      </c>
      <c r="Y22" s="8" t="s">
        <v>778</v>
      </c>
      <c r="Z22" s="865" t="s">
        <v>364</v>
      </c>
      <c r="AA22" s="849"/>
    </row>
    <row r="23" spans="1:27" ht="15.75" customHeight="1">
      <c r="A23" s="23"/>
      <c r="B23" s="6">
        <v>2</v>
      </c>
      <c r="C23" s="870"/>
      <c r="D23" s="856"/>
      <c r="E23" s="849"/>
      <c r="F23" s="4"/>
      <c r="G23" s="4"/>
      <c r="H23" s="4"/>
      <c r="I23" s="4"/>
      <c r="J23" s="870"/>
      <c r="K23" s="849"/>
      <c r="M23" s="56" t="s">
        <v>608</v>
      </c>
      <c r="N23" s="24">
        <v>1</v>
      </c>
      <c r="O23" s="855" t="s">
        <v>782</v>
      </c>
      <c r="P23" s="856"/>
      <c r="Q23" s="849"/>
      <c r="R23" s="855" t="s">
        <v>783</v>
      </c>
      <c r="S23" s="856"/>
      <c r="T23" s="84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5" t="s">
        <v>784</v>
      </c>
      <c r="AA23" s="849"/>
    </row>
    <row r="24" spans="1:27" ht="15.75" customHeight="1">
      <c r="A24" s="23"/>
      <c r="B24" s="6">
        <v>3</v>
      </c>
      <c r="C24" s="870"/>
      <c r="D24" s="856"/>
      <c r="E24" s="849"/>
      <c r="F24" s="4"/>
      <c r="G24" s="4"/>
      <c r="H24" s="4"/>
      <c r="I24" s="4"/>
      <c r="J24" s="870"/>
      <c r="K24" s="849"/>
      <c r="M24" s="25"/>
      <c r="N24" s="24">
        <v>2</v>
      </c>
      <c r="O24" s="848"/>
      <c r="P24" s="856"/>
      <c r="Q24" s="849"/>
      <c r="R24" s="848"/>
      <c r="S24" s="856"/>
      <c r="T24" s="849"/>
      <c r="U24" s="4"/>
      <c r="V24" s="14"/>
      <c r="W24" s="4"/>
      <c r="X24" s="16">
        <f t="shared" si="16"/>
        <v>0</v>
      </c>
      <c r="Y24" s="4"/>
      <c r="Z24" s="848"/>
      <c r="AA24" s="849"/>
    </row>
    <row r="25" spans="1:27" ht="15.75" customHeight="1">
      <c r="A25" s="23"/>
      <c r="B25" s="6">
        <v>4</v>
      </c>
      <c r="C25" s="870"/>
      <c r="D25" s="856"/>
      <c r="E25" s="849"/>
      <c r="F25" s="4"/>
      <c r="G25" s="4"/>
      <c r="H25" s="4"/>
      <c r="I25" s="4"/>
      <c r="J25" s="870"/>
      <c r="K25" s="849"/>
      <c r="M25" s="25"/>
      <c r="N25" s="24">
        <v>3</v>
      </c>
      <c r="O25" s="848"/>
      <c r="P25" s="856"/>
      <c r="Q25" s="849"/>
      <c r="R25" s="848"/>
      <c r="S25" s="856"/>
      <c r="T25" s="849"/>
      <c r="U25" s="4"/>
      <c r="V25" s="14"/>
      <c r="W25" s="4"/>
      <c r="X25" s="16">
        <f t="shared" si="16"/>
        <v>0</v>
      </c>
      <c r="Y25" s="4"/>
      <c r="Z25" s="848"/>
      <c r="AA25" s="849"/>
    </row>
    <row r="26" spans="1:27" ht="15.75" customHeight="1">
      <c r="A26" s="23"/>
      <c r="B26" s="26">
        <v>5</v>
      </c>
      <c r="C26" s="874"/>
      <c r="D26" s="857"/>
      <c r="E26" s="851"/>
      <c r="F26" s="27"/>
      <c r="G26" s="27"/>
      <c r="H26" s="27"/>
      <c r="I26" s="27"/>
      <c r="J26" s="874"/>
      <c r="K26" s="851"/>
      <c r="M26" s="25"/>
      <c r="N26" s="24">
        <v>4</v>
      </c>
      <c r="O26" s="848"/>
      <c r="P26" s="856"/>
      <c r="Q26" s="849"/>
      <c r="R26" s="848"/>
      <c r="S26" s="856"/>
      <c r="T26" s="849"/>
      <c r="U26" s="4"/>
      <c r="V26" s="14"/>
      <c r="W26" s="4"/>
      <c r="X26" s="16">
        <f t="shared" si="16"/>
        <v>0</v>
      </c>
      <c r="Y26" s="4"/>
      <c r="Z26" s="848"/>
      <c r="AA26" s="849"/>
    </row>
    <row r="27" spans="1:27" ht="15.75" customHeight="1">
      <c r="A27" s="23"/>
      <c r="B27" s="69" t="s">
        <v>785</v>
      </c>
      <c r="C27" s="858" t="s">
        <v>786</v>
      </c>
      <c r="D27" s="859"/>
      <c r="E27" s="860"/>
      <c r="F27" s="28">
        <v>4</v>
      </c>
      <c r="G27" s="28">
        <v>2800</v>
      </c>
      <c r="H27" s="28">
        <v>700</v>
      </c>
      <c r="I27" s="28" t="s">
        <v>787</v>
      </c>
      <c r="J27" s="858" t="s">
        <v>788</v>
      </c>
      <c r="K27" s="860"/>
      <c r="M27" s="25"/>
      <c r="N27" s="29">
        <v>5</v>
      </c>
      <c r="O27" s="850"/>
      <c r="P27" s="857"/>
      <c r="Q27" s="851"/>
      <c r="R27" s="850"/>
      <c r="S27" s="857"/>
      <c r="T27" s="851"/>
      <c r="U27" s="27"/>
      <c r="V27" s="30"/>
      <c r="W27" s="27"/>
      <c r="X27" s="31">
        <f t="shared" si="16"/>
        <v>0</v>
      </c>
      <c r="Y27" s="4"/>
      <c r="Z27" s="850"/>
      <c r="AA27" s="851"/>
    </row>
    <row r="28" spans="1:27" ht="15.75" customHeight="1">
      <c r="A28" s="23"/>
      <c r="B28" s="70" t="s">
        <v>789</v>
      </c>
      <c r="C28" s="870"/>
      <c r="D28" s="856"/>
      <c r="E28" s="849"/>
      <c r="F28" s="4"/>
      <c r="G28" s="4"/>
      <c r="H28" s="4"/>
      <c r="I28" s="4"/>
      <c r="J28" s="870"/>
      <c r="K28" s="849"/>
      <c r="M28" s="32"/>
      <c r="N28" s="55"/>
      <c r="O28" s="852"/>
      <c r="P28" s="856"/>
      <c r="Q28" s="856"/>
      <c r="R28" s="852"/>
      <c r="S28" s="856"/>
      <c r="T28" s="856"/>
      <c r="U28" s="59" t="s">
        <v>461</v>
      </c>
      <c r="V28" s="33">
        <f>X28/N18</f>
        <v>8.3333333333333329E-2</v>
      </c>
      <c r="W28" s="59" t="s">
        <v>462</v>
      </c>
      <c r="X28" s="34">
        <f>SUM(X23:X27)</f>
        <v>100</v>
      </c>
      <c r="Y28" s="45"/>
      <c r="Z28" s="852"/>
      <c r="AA28" s="849"/>
    </row>
    <row r="29" spans="1:27" ht="15.75" customHeight="1">
      <c r="A29" s="23"/>
      <c r="B29" s="70" t="s">
        <v>790</v>
      </c>
      <c r="C29" s="870"/>
      <c r="D29" s="856"/>
      <c r="E29" s="849"/>
      <c r="F29" s="4"/>
      <c r="G29" s="4"/>
      <c r="H29" s="4"/>
      <c r="I29" s="4"/>
      <c r="J29" s="870"/>
      <c r="K29" s="849"/>
      <c r="M29" s="56" t="s">
        <v>774</v>
      </c>
      <c r="N29" s="24">
        <v>1</v>
      </c>
      <c r="O29" s="871" t="s">
        <v>791</v>
      </c>
      <c r="P29" s="872"/>
      <c r="Q29" s="854"/>
      <c r="R29" s="853" t="s">
        <v>792</v>
      </c>
      <c r="S29" s="872"/>
      <c r="T29" s="85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53" t="s">
        <v>793</v>
      </c>
      <c r="AA29" s="854"/>
    </row>
    <row r="30" spans="1:27" ht="15.75" customHeight="1">
      <c r="A30" s="23"/>
      <c r="B30" s="70" t="s">
        <v>794</v>
      </c>
      <c r="C30" s="870"/>
      <c r="D30" s="856"/>
      <c r="E30" s="849"/>
      <c r="F30" s="4"/>
      <c r="G30" s="4"/>
      <c r="H30" s="4"/>
      <c r="I30" s="4"/>
      <c r="J30" s="870"/>
      <c r="K30" s="849"/>
      <c r="M30" s="25"/>
      <c r="N30" s="24">
        <v>2</v>
      </c>
      <c r="O30" s="848"/>
      <c r="P30" s="856"/>
      <c r="Q30" s="849"/>
      <c r="R30" s="848"/>
      <c r="S30" s="856"/>
      <c r="T30" s="849"/>
      <c r="U30" s="4"/>
      <c r="V30" s="14"/>
      <c r="W30" s="4"/>
      <c r="X30" s="16">
        <f t="shared" si="17"/>
        <v>0</v>
      </c>
      <c r="Y30" s="4"/>
      <c r="Z30" s="848"/>
      <c r="AA30" s="849"/>
    </row>
    <row r="31" spans="1:27" ht="15.75" customHeight="1">
      <c r="A31" s="20"/>
      <c r="B31" s="70" t="s">
        <v>795</v>
      </c>
      <c r="C31" s="870"/>
      <c r="D31" s="856"/>
      <c r="E31" s="849"/>
      <c r="F31" s="4"/>
      <c r="G31" s="4"/>
      <c r="H31" s="4"/>
      <c r="I31" s="4"/>
      <c r="J31" s="870"/>
      <c r="K31" s="849"/>
      <c r="M31" s="25"/>
      <c r="N31" s="24">
        <v>3</v>
      </c>
      <c r="O31" s="848"/>
      <c r="P31" s="856"/>
      <c r="Q31" s="849"/>
      <c r="R31" s="848"/>
      <c r="S31" s="856"/>
      <c r="T31" s="849"/>
      <c r="U31" s="4"/>
      <c r="V31" s="14"/>
      <c r="W31" s="4"/>
      <c r="X31" s="16">
        <f t="shared" si="17"/>
        <v>0</v>
      </c>
      <c r="Y31" s="4"/>
      <c r="Z31" s="848"/>
      <c r="AA31" s="849"/>
    </row>
    <row r="32" spans="1:27" ht="15.75" customHeight="1">
      <c r="A32" s="67"/>
      <c r="M32" s="25"/>
      <c r="N32" s="24">
        <v>4</v>
      </c>
      <c r="O32" s="848"/>
      <c r="P32" s="856"/>
      <c r="Q32" s="849"/>
      <c r="R32" s="848"/>
      <c r="S32" s="856"/>
      <c r="T32" s="849"/>
      <c r="U32" s="4"/>
      <c r="V32" s="14"/>
      <c r="W32" s="4"/>
      <c r="X32" s="16">
        <f t="shared" si="17"/>
        <v>0</v>
      </c>
      <c r="Y32" s="4"/>
      <c r="Z32" s="848"/>
      <c r="AA32" s="849"/>
    </row>
    <row r="33" spans="1:27" ht="15.75" customHeight="1">
      <c r="A33" s="18"/>
      <c r="B33" s="49" t="s">
        <v>358</v>
      </c>
      <c r="C33" s="873" t="s">
        <v>359</v>
      </c>
      <c r="D33" s="856"/>
      <c r="E33" s="849"/>
      <c r="F33" s="49" t="s">
        <v>360</v>
      </c>
      <c r="G33" s="49" t="s">
        <v>776</v>
      </c>
      <c r="H33" s="49" t="s">
        <v>777</v>
      </c>
      <c r="I33" s="8" t="s">
        <v>778</v>
      </c>
      <c r="J33" s="865" t="s">
        <v>364</v>
      </c>
      <c r="K33" s="849"/>
      <c r="M33" s="25"/>
      <c r="N33" s="29">
        <v>5</v>
      </c>
      <c r="O33" s="848"/>
      <c r="P33" s="856"/>
      <c r="Q33" s="849"/>
      <c r="R33" s="848"/>
      <c r="S33" s="856"/>
      <c r="T33" s="849"/>
      <c r="U33" s="27"/>
      <c r="V33" s="30"/>
      <c r="W33" s="27"/>
      <c r="X33" s="31">
        <f t="shared" si="17"/>
        <v>0</v>
      </c>
      <c r="Y33" s="4"/>
      <c r="Z33" s="848"/>
      <c r="AA33" s="849"/>
    </row>
    <row r="34" spans="1:27" ht="15.75" customHeight="1">
      <c r="A34" s="52" t="s">
        <v>759</v>
      </c>
      <c r="B34" s="6">
        <v>1</v>
      </c>
      <c r="C34" s="855" t="s">
        <v>796</v>
      </c>
      <c r="D34" s="856"/>
      <c r="E34" s="849"/>
      <c r="F34" s="4">
        <v>3</v>
      </c>
      <c r="G34" s="4">
        <v>2500</v>
      </c>
      <c r="H34" s="4">
        <v>833.33</v>
      </c>
      <c r="I34" s="4">
        <v>20</v>
      </c>
      <c r="J34" s="855" t="s">
        <v>797</v>
      </c>
      <c r="K34" s="849"/>
      <c r="M34" s="68"/>
      <c r="N34" s="45"/>
      <c r="O34" s="852"/>
      <c r="P34" s="856"/>
      <c r="Q34" s="856"/>
      <c r="R34" s="852"/>
      <c r="S34" s="856"/>
      <c r="T34" s="856"/>
      <c r="U34" s="59" t="s">
        <v>461</v>
      </c>
      <c r="V34" s="33">
        <f>X34/N18</f>
        <v>0.23125000000000001</v>
      </c>
      <c r="W34" s="59" t="s">
        <v>462</v>
      </c>
      <c r="X34" s="34">
        <f>SUM(X29:X33)</f>
        <v>277.5</v>
      </c>
      <c r="Y34" s="45"/>
      <c r="Z34" s="852"/>
      <c r="AA34" s="849"/>
    </row>
    <row r="35" spans="1:27" ht="15.75" customHeight="1">
      <c r="A35" s="23"/>
      <c r="B35" s="6">
        <v>2</v>
      </c>
      <c r="C35" s="848"/>
      <c r="D35" s="856"/>
      <c r="E35" s="849"/>
      <c r="F35" s="4"/>
      <c r="G35" s="4"/>
      <c r="H35" s="4"/>
      <c r="I35" s="4"/>
      <c r="J35" s="848"/>
      <c r="K35" s="849"/>
      <c r="M35" s="1"/>
      <c r="N35" s="1"/>
      <c r="O35" s="863"/>
      <c r="P35" s="864"/>
      <c r="Q35" s="864"/>
      <c r="R35" s="863"/>
      <c r="S35" s="864"/>
      <c r="T35" s="864"/>
      <c r="U35" s="1"/>
      <c r="V35" s="38"/>
      <c r="W35" s="1"/>
      <c r="X35" s="1"/>
      <c r="Y35" s="863"/>
      <c r="Z35" s="864"/>
      <c r="AA35" s="864"/>
    </row>
    <row r="36" spans="1:27" ht="15.75" customHeight="1">
      <c r="A36" s="23"/>
      <c r="B36" s="6">
        <v>3</v>
      </c>
      <c r="C36" s="848"/>
      <c r="D36" s="856"/>
      <c r="E36" s="849"/>
      <c r="F36" s="4"/>
      <c r="G36" s="4"/>
      <c r="H36" s="4"/>
      <c r="I36" s="4"/>
      <c r="J36" s="848"/>
      <c r="K36" s="849"/>
      <c r="M36" s="52" t="s">
        <v>762</v>
      </c>
      <c r="N36" s="57" t="s">
        <v>358</v>
      </c>
      <c r="O36" s="861" t="s">
        <v>359</v>
      </c>
      <c r="P36" s="852"/>
      <c r="Q36" s="862"/>
      <c r="R36" s="867" t="s">
        <v>452</v>
      </c>
      <c r="S36" s="868"/>
      <c r="T36" s="869"/>
      <c r="U36" s="57" t="s">
        <v>453</v>
      </c>
      <c r="V36" s="57" t="s">
        <v>23</v>
      </c>
      <c r="W36" s="57" t="s">
        <v>454</v>
      </c>
      <c r="X36" s="8" t="s">
        <v>421</v>
      </c>
      <c r="Y36" s="8" t="s">
        <v>778</v>
      </c>
      <c r="Z36" s="865" t="s">
        <v>364</v>
      </c>
      <c r="AA36" s="866"/>
    </row>
    <row r="37" spans="1:27" ht="15.75" customHeight="1">
      <c r="A37" s="23"/>
      <c r="B37" s="6">
        <v>4</v>
      </c>
      <c r="C37" s="848"/>
      <c r="D37" s="856"/>
      <c r="E37" s="849"/>
      <c r="F37" s="4"/>
      <c r="G37" s="4"/>
      <c r="H37" s="4"/>
      <c r="I37" s="4"/>
      <c r="J37" s="848"/>
      <c r="K37" s="849"/>
      <c r="M37" s="56" t="s">
        <v>608</v>
      </c>
      <c r="N37" s="24">
        <v>1</v>
      </c>
      <c r="O37" s="855" t="s">
        <v>798</v>
      </c>
      <c r="P37" s="856"/>
      <c r="Q37" s="849"/>
      <c r="R37" s="855" t="s">
        <v>799</v>
      </c>
      <c r="S37" s="856"/>
      <c r="T37" s="84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5" t="s">
        <v>800</v>
      </c>
      <c r="AA37" s="849"/>
    </row>
    <row r="38" spans="1:27" ht="15.75" customHeight="1">
      <c r="A38" s="23"/>
      <c r="B38" s="26">
        <v>5</v>
      </c>
      <c r="C38" s="850"/>
      <c r="D38" s="857"/>
      <c r="E38" s="851"/>
      <c r="F38" s="27"/>
      <c r="G38" s="27"/>
      <c r="H38" s="27"/>
      <c r="I38" s="27"/>
      <c r="J38" s="850"/>
      <c r="K38" s="851"/>
      <c r="M38" s="25"/>
      <c r="N38" s="24">
        <v>2</v>
      </c>
      <c r="O38" s="848"/>
      <c r="P38" s="856"/>
      <c r="Q38" s="849"/>
      <c r="R38" s="848"/>
      <c r="S38" s="856"/>
      <c r="T38" s="849"/>
      <c r="U38" s="4"/>
      <c r="V38" s="14"/>
      <c r="W38" s="4"/>
      <c r="X38" s="16">
        <f t="shared" si="18"/>
        <v>0</v>
      </c>
      <c r="Y38" s="4"/>
      <c r="Z38" s="848"/>
      <c r="AA38" s="849"/>
    </row>
    <row r="39" spans="1:27" ht="14.25">
      <c r="A39" s="23"/>
      <c r="B39" s="69" t="s">
        <v>785</v>
      </c>
      <c r="C39" s="858" t="s">
        <v>801</v>
      </c>
      <c r="D39" s="859"/>
      <c r="E39" s="860"/>
      <c r="F39" s="28">
        <v>7</v>
      </c>
      <c r="G39" s="28">
        <v>2200</v>
      </c>
      <c r="H39" s="28">
        <v>314.29000000000002</v>
      </c>
      <c r="I39" s="28">
        <v>-15</v>
      </c>
      <c r="J39" s="858" t="s">
        <v>802</v>
      </c>
      <c r="K39" s="860"/>
      <c r="M39" s="25"/>
      <c r="N39" s="24">
        <v>3</v>
      </c>
      <c r="O39" s="848"/>
      <c r="P39" s="856"/>
      <c r="Q39" s="849"/>
      <c r="R39" s="848"/>
      <c r="S39" s="856"/>
      <c r="T39" s="849"/>
      <c r="U39" s="4"/>
      <c r="V39" s="14"/>
      <c r="W39" s="4"/>
      <c r="X39" s="16">
        <f t="shared" si="18"/>
        <v>0</v>
      </c>
      <c r="Y39" s="4"/>
      <c r="Z39" s="848"/>
      <c r="AA39" s="849"/>
    </row>
    <row r="40" spans="1:27" ht="14.25">
      <c r="A40" s="23"/>
      <c r="B40" s="70" t="s">
        <v>789</v>
      </c>
      <c r="C40" s="848"/>
      <c r="D40" s="856"/>
      <c r="E40" s="849"/>
      <c r="F40" s="4"/>
      <c r="G40" s="4"/>
      <c r="H40" s="4"/>
      <c r="I40" s="4"/>
      <c r="J40" s="848"/>
      <c r="K40" s="849"/>
      <c r="M40" s="25"/>
      <c r="N40" s="24">
        <v>4</v>
      </c>
      <c r="O40" s="848"/>
      <c r="P40" s="856"/>
      <c r="Q40" s="849"/>
      <c r="R40" s="848"/>
      <c r="S40" s="856"/>
      <c r="T40" s="849"/>
      <c r="U40" s="4"/>
      <c r="V40" s="14"/>
      <c r="W40" s="4"/>
      <c r="X40" s="16">
        <f t="shared" si="18"/>
        <v>0</v>
      </c>
      <c r="Y40" s="4"/>
      <c r="Z40" s="848"/>
      <c r="AA40" s="849"/>
    </row>
    <row r="41" spans="1:27" ht="14.25">
      <c r="A41" s="23"/>
      <c r="B41" s="70" t="s">
        <v>790</v>
      </c>
      <c r="C41" s="848"/>
      <c r="D41" s="856"/>
      <c r="E41" s="849"/>
      <c r="F41" s="4"/>
      <c r="G41" s="4"/>
      <c r="H41" s="4"/>
      <c r="I41" s="4"/>
      <c r="J41" s="848"/>
      <c r="K41" s="849"/>
      <c r="M41" s="25"/>
      <c r="N41" s="29">
        <v>5</v>
      </c>
      <c r="O41" s="850"/>
      <c r="P41" s="857"/>
      <c r="Q41" s="851"/>
      <c r="R41" s="850"/>
      <c r="S41" s="857"/>
      <c r="T41" s="851"/>
      <c r="U41" s="27"/>
      <c r="V41" s="30"/>
      <c r="W41" s="27"/>
      <c r="X41" s="31">
        <f t="shared" si="18"/>
        <v>0</v>
      </c>
      <c r="Y41" s="4"/>
      <c r="Z41" s="848"/>
      <c r="AA41" s="849"/>
    </row>
    <row r="42" spans="1:27" ht="14.25">
      <c r="A42" s="23"/>
      <c r="B42" s="70" t="s">
        <v>794</v>
      </c>
      <c r="C42" s="848"/>
      <c r="D42" s="856"/>
      <c r="E42" s="849"/>
      <c r="F42" s="4"/>
      <c r="G42" s="4"/>
      <c r="H42" s="4"/>
      <c r="I42" s="4"/>
      <c r="J42" s="848"/>
      <c r="K42" s="849"/>
      <c r="M42" s="32"/>
      <c r="N42" s="54"/>
      <c r="O42" s="852"/>
      <c r="P42" s="856"/>
      <c r="Q42" s="856"/>
      <c r="R42" s="852"/>
      <c r="S42" s="856"/>
      <c r="T42" s="856"/>
      <c r="U42" s="59" t="s">
        <v>461</v>
      </c>
      <c r="V42" s="33">
        <f>X42/N19</f>
        <v>5.5555555555555552E-2</v>
      </c>
      <c r="W42" s="59" t="s">
        <v>462</v>
      </c>
      <c r="X42" s="34">
        <f>SUM(X37:X41)</f>
        <v>250</v>
      </c>
      <c r="Y42" s="45"/>
      <c r="Z42" s="852"/>
      <c r="AA42" s="849"/>
    </row>
    <row r="43" spans="1:27" ht="14.25">
      <c r="A43" s="20"/>
      <c r="B43" s="70" t="s">
        <v>795</v>
      </c>
      <c r="C43" s="848"/>
      <c r="D43" s="856"/>
      <c r="E43" s="849"/>
      <c r="F43" s="4"/>
      <c r="G43" s="4"/>
      <c r="H43" s="4"/>
      <c r="I43" s="4"/>
      <c r="J43" s="848"/>
      <c r="K43" s="849"/>
      <c r="M43" s="56" t="s">
        <v>774</v>
      </c>
      <c r="N43" s="24">
        <v>1</v>
      </c>
      <c r="O43" s="855" t="s">
        <v>798</v>
      </c>
      <c r="P43" s="856"/>
      <c r="Q43" s="849"/>
      <c r="R43" s="853" t="s">
        <v>803</v>
      </c>
      <c r="S43" s="872"/>
      <c r="T43" s="85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5" t="s">
        <v>804</v>
      </c>
      <c r="AA43" s="849"/>
    </row>
    <row r="44" spans="1:27" ht="14.25">
      <c r="A44" s="67"/>
      <c r="M44" s="25"/>
      <c r="N44" s="24">
        <v>2</v>
      </c>
      <c r="O44" s="848"/>
      <c r="P44" s="856"/>
      <c r="Q44" s="849"/>
      <c r="R44" s="848"/>
      <c r="S44" s="856"/>
      <c r="T44" s="849"/>
      <c r="U44" s="4"/>
      <c r="V44" s="14"/>
      <c r="W44" s="4"/>
      <c r="X44" s="37">
        <f t="shared" si="19"/>
        <v>0</v>
      </c>
      <c r="Y44" s="4"/>
      <c r="Z44" s="848"/>
      <c r="AA44" s="849"/>
    </row>
    <row r="45" spans="1:27" ht="14.25">
      <c r="A45" s="18"/>
      <c r="B45" s="49" t="s">
        <v>358</v>
      </c>
      <c r="C45" s="873" t="s">
        <v>359</v>
      </c>
      <c r="D45" s="856"/>
      <c r="E45" s="849"/>
      <c r="F45" s="49" t="s">
        <v>360</v>
      </c>
      <c r="G45" s="49" t="s">
        <v>776</v>
      </c>
      <c r="H45" s="49" t="s">
        <v>777</v>
      </c>
      <c r="I45" s="8" t="s">
        <v>778</v>
      </c>
      <c r="J45" s="865" t="s">
        <v>364</v>
      </c>
      <c r="K45" s="849"/>
      <c r="M45" s="25"/>
      <c r="N45" s="24">
        <v>3</v>
      </c>
      <c r="O45" s="848"/>
      <c r="P45" s="856"/>
      <c r="Q45" s="849"/>
      <c r="R45" s="848"/>
      <c r="S45" s="856"/>
      <c r="T45" s="849"/>
      <c r="U45" s="4"/>
      <c r="V45" s="14"/>
      <c r="W45" s="4"/>
      <c r="X45" s="37">
        <f t="shared" si="19"/>
        <v>0</v>
      </c>
      <c r="Y45" s="4"/>
      <c r="Z45" s="848"/>
      <c r="AA45" s="849"/>
    </row>
    <row r="46" spans="1:27" ht="14.25">
      <c r="A46" s="52" t="s">
        <v>761</v>
      </c>
      <c r="B46" s="6">
        <v>1</v>
      </c>
      <c r="C46" s="855" t="s">
        <v>782</v>
      </c>
      <c r="D46" s="856"/>
      <c r="E46" s="849"/>
      <c r="F46" s="4">
        <v>15</v>
      </c>
      <c r="G46" s="4">
        <v>1200</v>
      </c>
      <c r="H46" s="4">
        <v>80</v>
      </c>
      <c r="I46" s="4">
        <v>5</v>
      </c>
      <c r="J46" s="855" t="s">
        <v>805</v>
      </c>
      <c r="K46" s="849"/>
      <c r="M46" s="25"/>
      <c r="N46" s="24">
        <v>4</v>
      </c>
      <c r="O46" s="848"/>
      <c r="P46" s="856"/>
      <c r="Q46" s="849"/>
      <c r="R46" s="848"/>
      <c r="S46" s="856"/>
      <c r="T46" s="849"/>
      <c r="U46" s="4"/>
      <c r="V46" s="14"/>
      <c r="W46" s="4"/>
      <c r="X46" s="37">
        <f t="shared" si="19"/>
        <v>0</v>
      </c>
      <c r="Y46" s="4"/>
      <c r="Z46" s="848"/>
      <c r="AA46" s="849"/>
    </row>
    <row r="47" spans="1:27" ht="14.25">
      <c r="A47" s="23"/>
      <c r="B47" s="6">
        <v>2</v>
      </c>
      <c r="C47" s="848"/>
      <c r="D47" s="856"/>
      <c r="E47" s="849"/>
      <c r="F47" s="4"/>
      <c r="G47" s="4"/>
      <c r="H47" s="4"/>
      <c r="I47" s="4"/>
      <c r="J47" s="848"/>
      <c r="K47" s="849"/>
      <c r="M47" s="25"/>
      <c r="N47" s="29">
        <v>5</v>
      </c>
      <c r="O47" s="848"/>
      <c r="P47" s="856"/>
      <c r="Q47" s="849"/>
      <c r="R47" s="848"/>
      <c r="S47" s="856"/>
      <c r="T47" s="849"/>
      <c r="U47" s="27"/>
      <c r="V47" s="30"/>
      <c r="W47" s="27"/>
      <c r="X47" s="40">
        <f t="shared" si="19"/>
        <v>0</v>
      </c>
      <c r="Y47" s="4"/>
      <c r="Z47" s="848"/>
      <c r="AA47" s="849"/>
    </row>
    <row r="48" spans="1:27" ht="14.25">
      <c r="A48" s="23"/>
      <c r="B48" s="6">
        <v>3</v>
      </c>
      <c r="C48" s="848"/>
      <c r="D48" s="856"/>
      <c r="E48" s="849"/>
      <c r="F48" s="4"/>
      <c r="G48" s="4"/>
      <c r="H48" s="4"/>
      <c r="I48" s="4"/>
      <c r="J48" s="848"/>
      <c r="K48" s="849"/>
      <c r="M48" s="68"/>
      <c r="N48" s="45"/>
      <c r="O48" s="852"/>
      <c r="P48" s="856"/>
      <c r="Q48" s="856"/>
      <c r="R48" s="852"/>
      <c r="S48" s="856"/>
      <c r="T48" s="856"/>
      <c r="U48" s="59" t="s">
        <v>461</v>
      </c>
      <c r="V48" s="33">
        <f>X48/N19</f>
        <v>0.13333333333333333</v>
      </c>
      <c r="W48" s="59" t="s">
        <v>462</v>
      </c>
      <c r="X48" s="34">
        <f>SUM(X43:X47)</f>
        <v>600</v>
      </c>
      <c r="Y48" s="45"/>
      <c r="Z48" s="852"/>
      <c r="AA48" s="849"/>
    </row>
    <row r="49" spans="1:27" ht="14.25">
      <c r="A49" s="23"/>
      <c r="B49" s="6">
        <v>4</v>
      </c>
      <c r="C49" s="848"/>
      <c r="D49" s="856"/>
      <c r="E49" s="849"/>
      <c r="F49" s="4"/>
      <c r="G49" s="4"/>
      <c r="H49" s="4"/>
      <c r="I49" s="4"/>
      <c r="J49" s="848"/>
      <c r="K49" s="84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50"/>
      <c r="D50" s="857"/>
      <c r="E50" s="851"/>
      <c r="F50" s="27"/>
      <c r="G50" s="27"/>
      <c r="H50" s="27"/>
      <c r="I50" s="27"/>
      <c r="J50" s="850"/>
      <c r="K50" s="851"/>
      <c r="M50" s="64" t="s">
        <v>806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785</v>
      </c>
      <c r="C51" s="858" t="s">
        <v>798</v>
      </c>
      <c r="D51" s="859"/>
      <c r="E51" s="860"/>
      <c r="F51" s="28">
        <v>18</v>
      </c>
      <c r="G51" s="28">
        <v>800</v>
      </c>
      <c r="H51" s="28">
        <v>44.44</v>
      </c>
      <c r="I51" s="28">
        <v>-15</v>
      </c>
      <c r="J51" s="858" t="s">
        <v>807</v>
      </c>
      <c r="K51" s="860"/>
      <c r="M51" s="8"/>
      <c r="N51" s="8" t="s">
        <v>605</v>
      </c>
      <c r="O51" s="861" t="s">
        <v>359</v>
      </c>
      <c r="P51" s="852"/>
      <c r="Q51" s="862"/>
      <c r="R51" s="867" t="s">
        <v>452</v>
      </c>
      <c r="S51" s="868"/>
      <c r="T51" s="869"/>
      <c r="U51" s="57" t="s">
        <v>453</v>
      </c>
      <c r="V51" s="39" t="s">
        <v>606</v>
      </c>
      <c r="W51" s="57" t="s">
        <v>607</v>
      </c>
      <c r="X51" s="8" t="s">
        <v>10</v>
      </c>
      <c r="Y51" s="861" t="s">
        <v>376</v>
      </c>
      <c r="Z51" s="852"/>
      <c r="AA51" s="862"/>
    </row>
    <row r="52" spans="1:27" ht="14.25">
      <c r="A52" s="23"/>
      <c r="B52" s="70" t="s">
        <v>789</v>
      </c>
      <c r="C52" s="848"/>
      <c r="D52" s="856"/>
      <c r="E52" s="849"/>
      <c r="F52" s="4"/>
      <c r="G52" s="4"/>
      <c r="H52" s="4"/>
      <c r="I52" s="4"/>
      <c r="J52" s="848"/>
      <c r="K52" s="849"/>
      <c r="M52" s="56" t="s">
        <v>608</v>
      </c>
      <c r="N52" s="24">
        <v>1</v>
      </c>
      <c r="O52" s="855" t="s">
        <v>798</v>
      </c>
      <c r="P52" s="856"/>
      <c r="Q52" s="849"/>
      <c r="R52" s="853" t="s">
        <v>803</v>
      </c>
      <c r="S52" s="872"/>
      <c r="T52" s="85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5" t="s">
        <v>808</v>
      </c>
      <c r="Z52" s="856"/>
      <c r="AA52" s="849"/>
    </row>
    <row r="53" spans="1:27" ht="14.25">
      <c r="A53" s="23"/>
      <c r="B53" s="70" t="s">
        <v>790</v>
      </c>
      <c r="C53" s="848"/>
      <c r="D53" s="856"/>
      <c r="E53" s="849"/>
      <c r="F53" s="4"/>
      <c r="G53" s="4"/>
      <c r="H53" s="4"/>
      <c r="I53" s="4"/>
      <c r="J53" s="848"/>
      <c r="K53" s="849"/>
      <c r="M53" s="25"/>
      <c r="N53" s="29">
        <v>2</v>
      </c>
      <c r="O53" s="850"/>
      <c r="P53" s="857"/>
      <c r="Q53" s="851"/>
      <c r="R53" s="850"/>
      <c r="S53" s="857"/>
      <c r="T53" s="851"/>
      <c r="U53" s="27"/>
      <c r="V53" s="30"/>
      <c r="W53" s="30"/>
      <c r="X53" s="41">
        <f t="shared" si="20"/>
        <v>0</v>
      </c>
      <c r="Y53" s="850"/>
      <c r="Z53" s="857"/>
      <c r="AA53" s="851"/>
    </row>
    <row r="54" spans="1:27" ht="14.25">
      <c r="A54" s="23"/>
      <c r="B54" s="70" t="s">
        <v>794</v>
      </c>
      <c r="C54" s="848"/>
      <c r="D54" s="856"/>
      <c r="E54" s="849"/>
      <c r="F54" s="4"/>
      <c r="G54" s="4"/>
      <c r="H54" s="4"/>
      <c r="I54" s="4"/>
      <c r="J54" s="848"/>
      <c r="K54" s="849"/>
      <c r="M54" s="56" t="s">
        <v>774</v>
      </c>
      <c r="N54" s="42">
        <v>1</v>
      </c>
      <c r="O54" s="858" t="s">
        <v>809</v>
      </c>
      <c r="P54" s="859"/>
      <c r="Q54" s="860"/>
      <c r="R54" s="858" t="s">
        <v>810</v>
      </c>
      <c r="S54" s="859"/>
      <c r="T54" s="86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8" t="s">
        <v>811</v>
      </c>
      <c r="Z54" s="859"/>
      <c r="AA54" s="860"/>
    </row>
    <row r="55" spans="1:27" ht="14.25">
      <c r="A55" s="20"/>
      <c r="B55" s="70" t="s">
        <v>795</v>
      </c>
      <c r="C55" s="848"/>
      <c r="D55" s="856"/>
      <c r="E55" s="849"/>
      <c r="F55" s="4"/>
      <c r="G55" s="4"/>
      <c r="H55" s="4"/>
      <c r="I55" s="4"/>
      <c r="J55" s="848"/>
      <c r="K55" s="849"/>
      <c r="M55" s="22"/>
      <c r="N55" s="24">
        <v>2</v>
      </c>
      <c r="O55" s="848"/>
      <c r="P55" s="856"/>
      <c r="Q55" s="849"/>
      <c r="R55" s="848"/>
      <c r="S55" s="856"/>
      <c r="T55" s="849"/>
      <c r="U55" s="4"/>
      <c r="V55" s="14"/>
      <c r="W55" s="14"/>
      <c r="X55" s="13">
        <f t="shared" si="20"/>
        <v>0</v>
      </c>
      <c r="Y55" s="848"/>
      <c r="Z55" s="856"/>
      <c r="AA55" s="84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75" t="s">
        <v>812</v>
      </c>
      <c r="C2" s="875"/>
      <c r="D2" s="875"/>
      <c r="E2" s="875"/>
      <c r="F2" s="875"/>
    </row>
    <row r="3" spans="2:7" ht="15">
      <c r="B3" s="165" t="s">
        <v>813</v>
      </c>
      <c r="C3" s="165" t="s">
        <v>814</v>
      </c>
      <c r="D3" s="166"/>
      <c r="E3" s="165" t="s">
        <v>815</v>
      </c>
      <c r="F3" s="165" t="s">
        <v>816</v>
      </c>
      <c r="G3" s="166"/>
    </row>
    <row r="4" spans="2:7" ht="15">
      <c r="B4" s="167" t="s">
        <v>817</v>
      </c>
      <c r="C4" s="167" t="s">
        <v>818</v>
      </c>
      <c r="D4" s="166"/>
      <c r="E4" s="167" t="s">
        <v>819</v>
      </c>
      <c r="F4" s="167" t="s">
        <v>820</v>
      </c>
      <c r="G4" s="166"/>
    </row>
    <row r="5" spans="2:7" ht="15">
      <c r="B5" s="167" t="s">
        <v>821</v>
      </c>
      <c r="C5" s="167" t="s">
        <v>822</v>
      </c>
      <c r="D5" s="166"/>
      <c r="E5" s="167" t="s">
        <v>823</v>
      </c>
      <c r="F5" s="167" t="s">
        <v>824</v>
      </c>
      <c r="G5" s="166"/>
    </row>
    <row r="6" spans="2:7" ht="15">
      <c r="B6" s="167" t="s">
        <v>825</v>
      </c>
      <c r="C6" s="167" t="s">
        <v>826</v>
      </c>
      <c r="D6" s="166"/>
      <c r="E6" s="168" t="s">
        <v>827</v>
      </c>
      <c r="F6" s="168" t="s">
        <v>828</v>
      </c>
      <c r="G6" s="166"/>
    </row>
    <row r="7" spans="2:7" ht="15">
      <c r="B7" s="168" t="s">
        <v>829</v>
      </c>
      <c r="C7" s="168" t="s">
        <v>830</v>
      </c>
      <c r="D7" s="166"/>
      <c r="E7" s="167" t="s">
        <v>831</v>
      </c>
      <c r="F7" s="167" t="s">
        <v>832</v>
      </c>
      <c r="G7" s="166"/>
    </row>
    <row r="8" spans="2:7" ht="15">
      <c r="B8" s="167" t="s">
        <v>833</v>
      </c>
      <c r="C8" s="167" t="s">
        <v>834</v>
      </c>
      <c r="D8" s="166"/>
      <c r="E8" s="167" t="s">
        <v>835</v>
      </c>
      <c r="F8" s="167" t="s">
        <v>836</v>
      </c>
      <c r="G8" s="166"/>
    </row>
    <row r="9" spans="2:7" ht="15">
      <c r="B9" s="167" t="s">
        <v>837</v>
      </c>
      <c r="C9" s="167" t="s">
        <v>838</v>
      </c>
      <c r="D9" s="166"/>
      <c r="E9" s="168" t="s">
        <v>839</v>
      </c>
      <c r="F9" s="168" t="s">
        <v>840</v>
      </c>
      <c r="G9" s="166"/>
    </row>
    <row r="10" spans="2:7" ht="15">
      <c r="B10" s="167" t="s">
        <v>841</v>
      </c>
      <c r="C10" s="167" t="s">
        <v>842</v>
      </c>
      <c r="D10" s="166"/>
      <c r="E10" s="167" t="s">
        <v>843</v>
      </c>
      <c r="F10" s="167" t="s">
        <v>844</v>
      </c>
      <c r="G10" s="166"/>
    </row>
    <row r="11" spans="2:7" ht="15">
      <c r="B11" s="167" t="s">
        <v>845</v>
      </c>
      <c r="C11" s="167" t="s">
        <v>846</v>
      </c>
      <c r="D11" s="166"/>
      <c r="E11" s="167" t="s">
        <v>847</v>
      </c>
      <c r="F11" s="167" t="s">
        <v>836</v>
      </c>
      <c r="G11" s="166"/>
    </row>
    <row r="12" spans="2:7" ht="15">
      <c r="B12" s="167" t="s">
        <v>848</v>
      </c>
      <c r="C12" s="167" t="s">
        <v>849</v>
      </c>
      <c r="D12" s="166"/>
      <c r="E12" s="167" t="s">
        <v>850</v>
      </c>
      <c r="F12" s="167" t="s">
        <v>851</v>
      </c>
      <c r="G12" s="166"/>
    </row>
    <row r="13" spans="2:7" ht="15">
      <c r="B13" s="168" t="s">
        <v>852</v>
      </c>
      <c r="C13" s="168" t="s">
        <v>354</v>
      </c>
      <c r="D13" s="166"/>
      <c r="E13" s="167" t="s">
        <v>853</v>
      </c>
      <c r="F13" s="167" t="s">
        <v>854</v>
      </c>
      <c r="G13" s="166"/>
    </row>
    <row r="14" spans="2:7" ht="15">
      <c r="B14" s="167" t="s">
        <v>855</v>
      </c>
      <c r="C14" s="167" t="s">
        <v>856</v>
      </c>
      <c r="D14" s="166"/>
      <c r="E14" s="168" t="s">
        <v>857</v>
      </c>
      <c r="F14" s="168" t="s">
        <v>858</v>
      </c>
      <c r="G14" s="166"/>
    </row>
    <row r="15" spans="2:7" ht="15">
      <c r="B15" s="168" t="s">
        <v>859</v>
      </c>
      <c r="C15" s="168" t="s">
        <v>860</v>
      </c>
      <c r="D15" s="166"/>
      <c r="E15" s="167" t="s">
        <v>861</v>
      </c>
      <c r="F15" s="167" t="s">
        <v>858</v>
      </c>
      <c r="G15" s="166"/>
    </row>
    <row r="16" spans="2:7" ht="15">
      <c r="B16" s="167" t="s">
        <v>862</v>
      </c>
      <c r="C16" s="167" t="s">
        <v>863</v>
      </c>
      <c r="D16" s="166"/>
      <c r="E16" s="168" t="s">
        <v>864</v>
      </c>
      <c r="F16" s="168" t="s">
        <v>865</v>
      </c>
      <c r="G16" s="166"/>
    </row>
    <row r="17" spans="2:7" ht="15">
      <c r="B17" s="167" t="s">
        <v>866</v>
      </c>
      <c r="C17" s="167" t="s">
        <v>867</v>
      </c>
      <c r="D17" s="166"/>
      <c r="E17" s="167" t="s">
        <v>868</v>
      </c>
      <c r="F17" s="167" t="s">
        <v>869</v>
      </c>
      <c r="G17" s="166"/>
    </row>
    <row r="18" spans="2:7" ht="15">
      <c r="B18" s="167" t="s">
        <v>870</v>
      </c>
      <c r="C18" s="167" t="s">
        <v>871</v>
      </c>
      <c r="D18" s="166"/>
      <c r="E18" s="167" t="s">
        <v>872</v>
      </c>
      <c r="F18" s="167" t="s">
        <v>873</v>
      </c>
      <c r="G18" s="166"/>
    </row>
    <row r="19" spans="2:7" ht="15">
      <c r="B19" s="167" t="s">
        <v>874</v>
      </c>
      <c r="C19" s="167" t="s">
        <v>875</v>
      </c>
      <c r="D19" s="166"/>
      <c r="E19" s="167" t="s">
        <v>876</v>
      </c>
      <c r="F19" s="167" t="s">
        <v>877</v>
      </c>
      <c r="G19" s="166"/>
    </row>
    <row r="20" spans="2:7" ht="15">
      <c r="B20" s="167" t="s">
        <v>878</v>
      </c>
      <c r="C20" s="167" t="s">
        <v>879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693</v>
      </c>
    </row>
    <row r="4" spans="1:2" ht="14.25">
      <c r="A4">
        <v>2</v>
      </c>
      <c r="B4" s="164" t="s">
        <v>880</v>
      </c>
    </row>
    <row r="5" spans="1:2" ht="14.25">
      <c r="A5">
        <v>3</v>
      </c>
      <c r="B5" s="164" t="s">
        <v>711</v>
      </c>
    </row>
    <row r="6" spans="1:2" ht="14.25">
      <c r="A6">
        <v>4</v>
      </c>
      <c r="B6" s="164" t="s">
        <v>881</v>
      </c>
    </row>
    <row r="7" spans="1:2" ht="14.25">
      <c r="A7">
        <v>5</v>
      </c>
      <c r="B7" s="164" t="s">
        <v>478</v>
      </c>
    </row>
    <row r="8" spans="1:2" ht="14.25">
      <c r="A8">
        <v>6</v>
      </c>
      <c r="B8" s="164" t="s">
        <v>487</v>
      </c>
    </row>
    <row r="9" spans="1:2" ht="14.25">
      <c r="A9">
        <v>7</v>
      </c>
      <c r="B9" s="164" t="s">
        <v>882</v>
      </c>
    </row>
    <row r="10" spans="1:2" ht="14.25">
      <c r="A10">
        <v>8</v>
      </c>
      <c r="B10" s="164" t="s">
        <v>883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614BAF-105C-45C9-A042-C3E932849959}"/>
</file>

<file path=customXml/itemProps2.xml><?xml version="1.0" encoding="utf-8"?>
<ds:datastoreItem xmlns:ds="http://schemas.openxmlformats.org/officeDocument/2006/customXml" ds:itemID="{B21FC81C-105C-45E0-A2E5-5E160A31542C}"/>
</file>

<file path=customXml/itemProps3.xml><?xml version="1.0" encoding="utf-8"?>
<ds:datastoreItem xmlns:ds="http://schemas.openxmlformats.org/officeDocument/2006/customXml" ds:itemID="{50F18359-D2FB-450D-8740-4C754D771A2E}"/>
</file>

<file path=customXml/itemProps4.xml><?xml version="1.0" encoding="utf-8"?>
<ds:datastoreItem xmlns:ds="http://schemas.openxmlformats.org/officeDocument/2006/customXml" ds:itemID="{681EDE93-F189-4768-B2DC-701560ACB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熨斗秀基</cp:lastModifiedBy>
  <cp:revision/>
  <dcterms:created xsi:type="dcterms:W3CDTF">2025-07-03T16:36:59Z</dcterms:created>
  <dcterms:modified xsi:type="dcterms:W3CDTF">2025-12-31T06:49:46Z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